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8" yWindow="-156" windowWidth="11436" windowHeight="9096"/>
  </bookViews>
  <sheets>
    <sheet name="2015" sheetId="12" r:id="rId1"/>
    <sheet name="2015 schedule" sheetId="13" r:id="rId2"/>
    <sheet name="2014" sheetId="8" r:id="rId3"/>
    <sheet name="2014 schedule" sheetId="10" r:id="rId4"/>
    <sheet name="2013" sheetId="6" r:id="rId5"/>
    <sheet name="2012" sheetId="4" r:id="rId6"/>
    <sheet name="2011" sheetId="2" r:id="rId7"/>
    <sheet name="2010 Collection" sheetId="3" r:id="rId8"/>
    <sheet name="Template" sheetId="5" r:id="rId9"/>
    <sheet name="2015 contacts" sheetId="11" r:id="rId10"/>
    <sheet name="2014 contacts" sheetId="7" r:id="rId11"/>
    <sheet name="email list" sheetId="9" r:id="rId12"/>
  </sheets>
  <calcPr calcId="145621"/>
</workbook>
</file>

<file path=xl/calcChain.xml><?xml version="1.0" encoding="utf-8"?>
<calcChain xmlns="http://schemas.openxmlformats.org/spreadsheetml/2006/main">
  <c r="L30" i="12" l="1"/>
  <c r="H32" i="12" l="1"/>
  <c r="G32" i="12"/>
  <c r="C32" i="12"/>
  <c r="D32" i="12"/>
  <c r="E32" i="12"/>
  <c r="F32" i="12"/>
  <c r="B32" i="12"/>
  <c r="P5" i="12" l="1"/>
  <c r="Q5" i="12" s="1"/>
  <c r="P6" i="12"/>
  <c r="Q6" i="12" s="1"/>
  <c r="P4" i="12" l="1"/>
  <c r="Q4" i="12" s="1"/>
  <c r="C36" i="12"/>
  <c r="C35" i="12" l="1"/>
  <c r="F35" i="12" s="1"/>
  <c r="H30" i="8"/>
  <c r="C38" i="12" l="1"/>
  <c r="Y4" i="8"/>
  <c r="Z4" i="8"/>
  <c r="AB4" i="8"/>
  <c r="Y5" i="8"/>
  <c r="Z5" i="8"/>
  <c r="AB5" i="8"/>
  <c r="Y6" i="8"/>
  <c r="Z6" i="8"/>
  <c r="AA6" i="8"/>
  <c r="Y7" i="8"/>
  <c r="Z7" i="8"/>
  <c r="AA7" i="8"/>
  <c r="Y8" i="8"/>
  <c r="Z8" i="8"/>
  <c r="AA8" i="8"/>
  <c r="Y9" i="8"/>
  <c r="Z9" i="8"/>
  <c r="AA9" i="8"/>
  <c r="Y10" i="8"/>
  <c r="Z10" i="8"/>
  <c r="AA10" i="8"/>
  <c r="Y11" i="8"/>
  <c r="Z11" i="8"/>
  <c r="AA11" i="8"/>
  <c r="Y12" i="8"/>
  <c r="Z12" i="8"/>
  <c r="AA12" i="8"/>
  <c r="Y13" i="8"/>
  <c r="Z13" i="8"/>
  <c r="AA13" i="8"/>
  <c r="Y14" i="8"/>
  <c r="Z14" i="8"/>
  <c r="AA14" i="8"/>
  <c r="Y15" i="8"/>
  <c r="Z15" i="8"/>
  <c r="AA15" i="8"/>
  <c r="Y16" i="8"/>
  <c r="Z16" i="8"/>
  <c r="AA16" i="8"/>
  <c r="Y17" i="8"/>
  <c r="Z17" i="8"/>
  <c r="AA17" i="8"/>
  <c r="Y18" i="8"/>
  <c r="Z18" i="8"/>
  <c r="AA18" i="8"/>
  <c r="Y19" i="8"/>
  <c r="Z19" i="8"/>
  <c r="AA19" i="8"/>
  <c r="Y20" i="8"/>
  <c r="Z20" i="8"/>
  <c r="AA20" i="8"/>
  <c r="Y21" i="8"/>
  <c r="Z21" i="8"/>
  <c r="AA21" i="8"/>
  <c r="Y22" i="8"/>
  <c r="Z22" i="8"/>
  <c r="AA22" i="8"/>
  <c r="Y23" i="8"/>
  <c r="Z23" i="8"/>
  <c r="Y24" i="8"/>
  <c r="Z24" i="8"/>
  <c r="AA24" i="8"/>
  <c r="Y25" i="8"/>
  <c r="Z25" i="8"/>
  <c r="Y26" i="8"/>
  <c r="Z26" i="8"/>
  <c r="AB3" i="8"/>
  <c r="Y3" i="8"/>
  <c r="Z3" i="8"/>
  <c r="D30" i="8"/>
  <c r="E28" i="8" l="1"/>
  <c r="C28" i="8"/>
  <c r="I28" i="8" l="1"/>
  <c r="D28" i="8"/>
  <c r="D52" i="11" l="1"/>
  <c r="C52" i="11"/>
  <c r="B52" i="11"/>
  <c r="B34" i="10"/>
  <c r="B30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M16" i="5"/>
  <c r="O15" i="5"/>
  <c r="M15" i="5"/>
  <c r="L15" i="5"/>
  <c r="I15" i="5"/>
  <c r="E15" i="5"/>
  <c r="O14" i="5"/>
  <c r="M14" i="5"/>
  <c r="L14" i="5"/>
  <c r="I14" i="5"/>
  <c r="E14" i="5"/>
  <c r="O13" i="5"/>
  <c r="M13" i="5"/>
  <c r="L13" i="5"/>
  <c r="I13" i="5"/>
  <c r="E13" i="5"/>
  <c r="O12" i="5"/>
  <c r="M12" i="5"/>
  <c r="L12" i="5"/>
  <c r="I12" i="5"/>
  <c r="E12" i="5"/>
  <c r="O11" i="5"/>
  <c r="M11" i="5"/>
  <c r="L11" i="5"/>
  <c r="I11" i="5"/>
  <c r="E11" i="5"/>
  <c r="O10" i="5"/>
  <c r="M10" i="5"/>
  <c r="L10" i="5"/>
  <c r="I10" i="5"/>
  <c r="E10" i="5"/>
  <c r="O9" i="5"/>
  <c r="M9" i="5"/>
  <c r="L9" i="5"/>
  <c r="I9" i="5"/>
  <c r="E9" i="5"/>
  <c r="O8" i="5"/>
  <c r="M8" i="5"/>
  <c r="L8" i="5"/>
  <c r="I8" i="5"/>
  <c r="E8" i="5"/>
  <c r="O7" i="5"/>
  <c r="M7" i="5"/>
  <c r="L7" i="5"/>
  <c r="I7" i="5"/>
  <c r="E7" i="5"/>
  <c r="O6" i="5"/>
  <c r="M6" i="5"/>
  <c r="L6" i="5"/>
  <c r="I6" i="5"/>
  <c r="E6" i="5"/>
  <c r="O5" i="5"/>
  <c r="M5" i="5"/>
  <c r="L5" i="5"/>
  <c r="I5" i="5"/>
  <c r="E5" i="5"/>
  <c r="O4" i="5"/>
  <c r="M4" i="5"/>
  <c r="L4" i="5"/>
  <c r="I4" i="5"/>
  <c r="E4" i="5"/>
  <c r="O3" i="5"/>
  <c r="M3" i="5"/>
  <c r="L3" i="5"/>
  <c r="I3" i="5"/>
  <c r="E3" i="5"/>
  <c r="Q15" i="3"/>
  <c r="Q14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O10" i="3"/>
  <c r="M10" i="3"/>
  <c r="L10" i="3"/>
  <c r="I10" i="3"/>
  <c r="E10" i="3"/>
  <c r="O9" i="3"/>
  <c r="M9" i="3"/>
  <c r="L9" i="3"/>
  <c r="I9" i="3"/>
  <c r="E9" i="3"/>
  <c r="O8" i="3"/>
  <c r="M8" i="3"/>
  <c r="L8" i="3"/>
  <c r="I8" i="3"/>
  <c r="E8" i="3"/>
  <c r="O7" i="3"/>
  <c r="M7" i="3"/>
  <c r="L7" i="3"/>
  <c r="I7" i="3"/>
  <c r="E7" i="3"/>
  <c r="O6" i="3"/>
  <c r="M6" i="3"/>
  <c r="L6" i="3"/>
  <c r="I6" i="3"/>
  <c r="E6" i="3"/>
  <c r="O5" i="3"/>
  <c r="M5" i="3"/>
  <c r="L5" i="3"/>
  <c r="I5" i="3"/>
  <c r="E5" i="3"/>
  <c r="O4" i="3"/>
  <c r="M4" i="3"/>
  <c r="L4" i="3"/>
  <c r="I4" i="3"/>
  <c r="E4" i="3"/>
  <c r="O3" i="3"/>
  <c r="M3" i="3"/>
  <c r="L3" i="3"/>
  <c r="I3" i="3"/>
  <c r="E3" i="3"/>
  <c r="B39" i="2"/>
  <c r="R29" i="2"/>
  <c r="R2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S25" i="2"/>
  <c r="S24" i="2"/>
  <c r="N24" i="2"/>
  <c r="M24" i="2"/>
  <c r="J24" i="2"/>
  <c r="E24" i="2"/>
  <c r="S23" i="2"/>
  <c r="N23" i="2"/>
  <c r="M23" i="2"/>
  <c r="J23" i="2"/>
  <c r="E23" i="2"/>
  <c r="S22" i="2"/>
  <c r="N22" i="2"/>
  <c r="M22" i="2"/>
  <c r="J22" i="2"/>
  <c r="E22" i="2"/>
  <c r="S21" i="2"/>
  <c r="N21" i="2"/>
  <c r="M21" i="2"/>
  <c r="J21" i="2"/>
  <c r="E21" i="2"/>
  <c r="S20" i="2"/>
  <c r="N20" i="2"/>
  <c r="M20" i="2"/>
  <c r="J20" i="2"/>
  <c r="E20" i="2"/>
  <c r="S19" i="2"/>
  <c r="N19" i="2"/>
  <c r="M19" i="2"/>
  <c r="J19" i="2"/>
  <c r="E19" i="2"/>
  <c r="S18" i="2"/>
  <c r="N18" i="2"/>
  <c r="M18" i="2"/>
  <c r="J18" i="2"/>
  <c r="E18" i="2"/>
  <c r="S17" i="2"/>
  <c r="N17" i="2"/>
  <c r="M17" i="2"/>
  <c r="J17" i="2"/>
  <c r="E17" i="2"/>
  <c r="S16" i="2"/>
  <c r="N16" i="2"/>
  <c r="M16" i="2"/>
  <c r="J16" i="2"/>
  <c r="E16" i="2"/>
  <c r="S15" i="2"/>
  <c r="N15" i="2"/>
  <c r="M15" i="2"/>
  <c r="J15" i="2"/>
  <c r="E15" i="2"/>
  <c r="S14" i="2"/>
  <c r="N14" i="2"/>
  <c r="M14" i="2"/>
  <c r="J14" i="2"/>
  <c r="E14" i="2"/>
  <c r="S13" i="2"/>
  <c r="N13" i="2"/>
  <c r="M13" i="2"/>
  <c r="J13" i="2"/>
  <c r="E13" i="2"/>
  <c r="S12" i="2"/>
  <c r="N12" i="2"/>
  <c r="M12" i="2"/>
  <c r="J12" i="2"/>
  <c r="E12" i="2"/>
  <c r="S11" i="2"/>
  <c r="N11" i="2"/>
  <c r="M11" i="2"/>
  <c r="J11" i="2"/>
  <c r="E11" i="2"/>
  <c r="S10" i="2"/>
  <c r="N10" i="2"/>
  <c r="M10" i="2"/>
  <c r="J10" i="2"/>
  <c r="E10" i="2"/>
  <c r="S9" i="2"/>
  <c r="N9" i="2"/>
  <c r="M9" i="2"/>
  <c r="J9" i="2"/>
  <c r="E9" i="2"/>
  <c r="S8" i="2"/>
  <c r="N8" i="2"/>
  <c r="M8" i="2"/>
  <c r="J8" i="2"/>
  <c r="E8" i="2"/>
  <c r="S7" i="2"/>
  <c r="N7" i="2"/>
  <c r="M7" i="2"/>
  <c r="J7" i="2"/>
  <c r="E7" i="2"/>
  <c r="S6" i="2"/>
  <c r="N6" i="2"/>
  <c r="M6" i="2"/>
  <c r="J6" i="2"/>
  <c r="E6" i="2"/>
  <c r="S5" i="2"/>
  <c r="N5" i="2"/>
  <c r="M5" i="2"/>
  <c r="J5" i="2"/>
  <c r="E5" i="2"/>
  <c r="S4" i="2"/>
  <c r="N4" i="2"/>
  <c r="M4" i="2"/>
  <c r="J4" i="2"/>
  <c r="E4" i="2"/>
  <c r="S3" i="2"/>
  <c r="N3" i="2"/>
  <c r="M3" i="2"/>
  <c r="J3" i="2"/>
  <c r="E3" i="2"/>
  <c r="B28" i="4"/>
  <c r="O19" i="4"/>
  <c r="O18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M15" i="4"/>
  <c r="L15" i="4"/>
  <c r="I15" i="4"/>
  <c r="E15" i="4"/>
  <c r="O14" i="4"/>
  <c r="M14" i="4"/>
  <c r="L14" i="4"/>
  <c r="I14" i="4"/>
  <c r="E14" i="4"/>
  <c r="O13" i="4"/>
  <c r="M13" i="4"/>
  <c r="L13" i="4"/>
  <c r="I13" i="4"/>
  <c r="E13" i="4"/>
  <c r="O12" i="4"/>
  <c r="M12" i="4"/>
  <c r="L12" i="4"/>
  <c r="I12" i="4"/>
  <c r="E12" i="4"/>
  <c r="O11" i="4"/>
  <c r="M11" i="4"/>
  <c r="L11" i="4"/>
  <c r="I11" i="4"/>
  <c r="E11" i="4"/>
  <c r="O10" i="4"/>
  <c r="M10" i="4"/>
  <c r="L10" i="4"/>
  <c r="I10" i="4"/>
  <c r="E10" i="4"/>
  <c r="O9" i="4"/>
  <c r="M9" i="4"/>
  <c r="L9" i="4"/>
  <c r="I9" i="4"/>
  <c r="E9" i="4"/>
  <c r="O8" i="4"/>
  <c r="M8" i="4"/>
  <c r="L8" i="4"/>
  <c r="I8" i="4"/>
  <c r="E8" i="4"/>
  <c r="O7" i="4"/>
  <c r="M7" i="4"/>
  <c r="L7" i="4"/>
  <c r="I7" i="4"/>
  <c r="E7" i="4"/>
  <c r="O6" i="4"/>
  <c r="M6" i="4"/>
  <c r="L6" i="4"/>
  <c r="I6" i="4"/>
  <c r="E6" i="4"/>
  <c r="O5" i="4"/>
  <c r="M5" i="4"/>
  <c r="L5" i="4"/>
  <c r="I5" i="4"/>
  <c r="E5" i="4"/>
  <c r="O4" i="4"/>
  <c r="M4" i="4"/>
  <c r="L4" i="4"/>
  <c r="I4" i="4"/>
  <c r="E4" i="4"/>
  <c r="O3" i="4"/>
  <c r="M3" i="4"/>
  <c r="L3" i="4"/>
  <c r="I3" i="4"/>
  <c r="E3" i="4"/>
  <c r="B54" i="6"/>
  <c r="D42" i="6"/>
  <c r="C42" i="6"/>
  <c r="B41" i="6"/>
  <c r="I31" i="6"/>
  <c r="G31" i="6"/>
  <c r="E31" i="6"/>
  <c r="D31" i="6"/>
  <c r="J30" i="6"/>
  <c r="J29" i="6"/>
  <c r="J27" i="6"/>
  <c r="I27" i="6"/>
  <c r="H27" i="6"/>
  <c r="G27" i="6"/>
  <c r="F27" i="6"/>
  <c r="E27" i="6"/>
  <c r="D27" i="6"/>
  <c r="C27" i="6"/>
  <c r="J26" i="6"/>
  <c r="H26" i="6"/>
  <c r="E26" i="6"/>
  <c r="J25" i="6"/>
  <c r="H25" i="6"/>
  <c r="E25" i="6"/>
  <c r="J24" i="6"/>
  <c r="H24" i="6"/>
  <c r="E24" i="6"/>
  <c r="J23" i="6"/>
  <c r="H23" i="6"/>
  <c r="E23" i="6"/>
  <c r="J22" i="6"/>
  <c r="H22" i="6"/>
  <c r="E22" i="6"/>
  <c r="J21" i="6"/>
  <c r="H21" i="6"/>
  <c r="E21" i="6"/>
  <c r="J20" i="6"/>
  <c r="H20" i="6"/>
  <c r="E20" i="6"/>
  <c r="J19" i="6"/>
  <c r="H19" i="6"/>
  <c r="E19" i="6"/>
  <c r="J18" i="6"/>
  <c r="H18" i="6"/>
  <c r="E18" i="6"/>
  <c r="J17" i="6"/>
  <c r="H17" i="6"/>
  <c r="E17" i="6"/>
  <c r="J16" i="6"/>
  <c r="H16" i="6"/>
  <c r="E16" i="6"/>
  <c r="J15" i="6"/>
  <c r="H15" i="6"/>
  <c r="E15" i="6"/>
  <c r="J14" i="6"/>
  <c r="H14" i="6"/>
  <c r="E14" i="6"/>
  <c r="J13" i="6"/>
  <c r="H13" i="6"/>
  <c r="E13" i="6"/>
  <c r="J12" i="6"/>
  <c r="H12" i="6"/>
  <c r="J11" i="6"/>
  <c r="H11" i="6"/>
  <c r="J10" i="6"/>
  <c r="H10" i="6"/>
  <c r="E10" i="6"/>
  <c r="J9" i="6"/>
  <c r="H9" i="6"/>
  <c r="E9" i="6"/>
  <c r="J8" i="6"/>
  <c r="H8" i="6"/>
  <c r="E8" i="6"/>
  <c r="J7" i="6"/>
  <c r="H7" i="6"/>
  <c r="E7" i="6"/>
  <c r="J6" i="6"/>
  <c r="H6" i="6"/>
  <c r="E6" i="6"/>
  <c r="J5" i="6"/>
  <c r="H5" i="6"/>
  <c r="E5" i="6"/>
  <c r="J4" i="6"/>
  <c r="H4" i="6"/>
  <c r="E4" i="6"/>
  <c r="O2" i="6"/>
  <c r="N2" i="6"/>
  <c r="R3" i="8"/>
  <c r="R5" i="8"/>
  <c r="N6" i="8"/>
  <c r="R4" i="8" l="1"/>
  <c r="D29" i="8" l="1"/>
  <c r="G29" i="8" s="1"/>
  <c r="D31" i="8" l="1"/>
</calcChain>
</file>

<file path=xl/sharedStrings.xml><?xml version="1.0" encoding="utf-8"?>
<sst xmlns="http://schemas.openxmlformats.org/spreadsheetml/2006/main" count="944" uniqueCount="426">
  <si>
    <t>Date</t>
  </si>
  <si>
    <t>TD East Tailrace</t>
  </si>
  <si>
    <t>TD South Channel</t>
  </si>
  <si>
    <t>Crew</t>
  </si>
  <si>
    <t>PL, RM</t>
  </si>
  <si>
    <t>PL, DL</t>
  </si>
  <si>
    <t>Total</t>
  </si>
  <si>
    <t>Daily Total</t>
  </si>
  <si>
    <t>Accumulated Total</t>
  </si>
  <si>
    <t>Mortality</t>
  </si>
  <si>
    <t>Radio Tag Study</t>
  </si>
  <si>
    <t>Umatilla Tribe</t>
  </si>
  <si>
    <t>Nez Perce Tribe</t>
  </si>
  <si>
    <t>N/A</t>
  </si>
  <si>
    <t>End of Collection</t>
  </si>
  <si>
    <t>John Day Total</t>
  </si>
  <si>
    <t>The Dalles Total</t>
  </si>
  <si>
    <t>A total of 138 adults were transferred to the Nez Perce Fisheries Program.</t>
  </si>
  <si>
    <t>NOTE:</t>
  </si>
  <si>
    <t>BON Cascade Island</t>
  </si>
  <si>
    <t>BON AFF</t>
  </si>
  <si>
    <t>Bonneville Total</t>
  </si>
  <si>
    <t>Overall Mortality %:</t>
  </si>
  <si>
    <t>Transportation Mortality %:</t>
  </si>
  <si>
    <t>4 adults died during transportation on 7/23/2012 - they were donated to Yakama Nation elders.</t>
  </si>
  <si>
    <t>All of the accumulated total (106 adults) went to Prosser Hatchery</t>
  </si>
  <si>
    <t>South Channel and East Tailrace on The Dalles Dam was not trapped until 7/30/2012 (only 1 trap was set up initially)</t>
  </si>
  <si>
    <t>Collected adult Pacific lamprey were initially brought to Klickitat Hatchery and were then transferred to Prosser Hatchery</t>
  </si>
  <si>
    <t>Mortality (3 adults) took place on 9/20/2012 at Klickitat Hatchery - they were frozen for pathologist to examine</t>
  </si>
  <si>
    <t>Total on-hand number is 19 adults.</t>
  </si>
  <si>
    <t>JD North Ladder</t>
  </si>
  <si>
    <t>JD South Ladder</t>
  </si>
  <si>
    <t>TD East Ladder</t>
  </si>
  <si>
    <t>TD North Ladder</t>
  </si>
  <si>
    <t>TD Rocky Channel</t>
  </si>
  <si>
    <t>Bonneville Dam</t>
  </si>
  <si>
    <t>The Dalles</t>
  </si>
  <si>
    <t>John Day</t>
  </si>
  <si>
    <t>Location</t>
  </si>
  <si>
    <t>Allocation</t>
  </si>
  <si>
    <t>Tribal Collection Allocation Guidelines for 2011 (per Tribe)</t>
  </si>
  <si>
    <t>Tribal Collection Allocation Guidelines for 2012 (per Tribe)</t>
  </si>
  <si>
    <t>*CTUIR, YN and NPT collecting in conjuction for 2012</t>
  </si>
  <si>
    <t>*CTUIR, YN and NPT collecting in conjuction for 2011</t>
  </si>
  <si>
    <t>RL, TB</t>
  </si>
  <si>
    <t>PL, TB</t>
  </si>
  <si>
    <t>Mortality on 7/20/2012, 7/21/2012, &amp; 7/29/2012 from high temperature and lack of oxygen (see report attached) - these adults were frozen and then donated to YN elders</t>
  </si>
  <si>
    <t>Tribal Collection Allocation Guidelines for 2013 (per Tribe)</t>
  </si>
  <si>
    <t>*CTUIR, YN and NPT collecting in conjuction for 2013</t>
  </si>
  <si>
    <t>2010 Yakama Nation Adult Pacific Lamprey Broodstock Collection</t>
  </si>
  <si>
    <t>2011 Yakama Nation Adult Pacific Lamprey Broodstock Collection</t>
  </si>
  <si>
    <t>2012 Yakama Nation Adult Pacific Lamprey Broodstock Collection</t>
  </si>
  <si>
    <t>2013 Yakama Nation Adult Pacific Lamprey Broodstock Collection</t>
  </si>
  <si>
    <t>All of the accumulated total (301 adults) went to Prosser Hatchery</t>
  </si>
  <si>
    <t>2012 Yakama Nation Pacific Lamprey Broodstock Collection</t>
  </si>
  <si>
    <t>UI/NOAA Collecting up to 1675 lamprey</t>
  </si>
  <si>
    <t>900 tagged w/HDX-PIT only (general Bonnev. Passage &amp; CI LPS</t>
  </si>
  <si>
    <t>50-75 w/RT/HDX-PIT (CI rest box #3 vs. CI LPS exit)</t>
  </si>
  <si>
    <t>400 w/JSATS/HDX-PIT (fate in Bonnev. Pool)</t>
  </si>
  <si>
    <t>300 w.HDX-PIT only (LFS experiment)</t>
  </si>
  <si>
    <t>AFF dewatered salvage fish included</t>
  </si>
  <si>
    <t>Trap fish only</t>
  </si>
  <si>
    <t>Sean C. Tackley</t>
  </si>
  <si>
    <t>Andrew Traylor, Ben Haeusmann, and Ida Royer</t>
  </si>
  <si>
    <t>Fish Passage Team USACE Portland District</t>
  </si>
  <si>
    <t xml:space="preserve">Fish Biologists - USACE, Bonneville Fisheries Research Coordinators </t>
  </si>
  <si>
    <t>Phone: 503-808-4751</t>
  </si>
  <si>
    <t>(541) 374-4598 - Field Cell</t>
  </si>
  <si>
    <t>Email: sean.c.tackley@usace.army.mil</t>
  </si>
  <si>
    <t>(541) 374-4020 - Office (Bonneville)</t>
  </si>
  <si>
    <t>Andrew.W.Traylor@usace.army.mil</t>
  </si>
  <si>
    <t>Ben.J.Hausmann@usace.army.mil</t>
  </si>
  <si>
    <t>Ida.M.Royer@usace.army.mil</t>
  </si>
  <si>
    <t>Jon Rerecich</t>
  </si>
  <si>
    <t>Paul Keller, Bob Cordie</t>
  </si>
  <si>
    <t>Environmental Resources Branch</t>
  </si>
  <si>
    <t>Fisheries Biologist</t>
  </si>
  <si>
    <t>NWP PM-E  Fisheries</t>
  </si>
  <si>
    <t>Research Coordinator</t>
  </si>
  <si>
    <t>503-808-4779</t>
  </si>
  <si>
    <t>The Dalles Lock and Dam</t>
  </si>
  <si>
    <t>Jonathan.g.rerecich@usace.army.mil</t>
  </si>
  <si>
    <t>541 298-7509</t>
  </si>
  <si>
    <t>Paul.S.Keller@usace.army.mil</t>
  </si>
  <si>
    <t>Robert.P.Cordie@usace.army.mil</t>
  </si>
  <si>
    <t xml:space="preserve">Nathan Zorich </t>
  </si>
  <si>
    <t>Aaron Jackson</t>
  </si>
  <si>
    <t xml:space="preserve">Fish Biologist - Fish Field Unit - USACE </t>
  </si>
  <si>
    <t>CTUIR - 541-429-7281, 541-969-6254</t>
  </si>
  <si>
    <t>(541) 554-3137 - Field Cell</t>
  </si>
  <si>
    <t>aaronjackson@ctuir.com</t>
  </si>
  <si>
    <t>(541) 374-8801 - Office (Bonneville)</t>
  </si>
  <si>
    <t xml:space="preserve">Nathan.A.Zorich@usace.army.mil </t>
  </si>
  <si>
    <t>Chas Kyger</t>
  </si>
  <si>
    <t>Dave Statler, Elmer Crow</t>
  </si>
  <si>
    <t>Aquatic Resource Biologist</t>
  </si>
  <si>
    <t>NPT - 208-843-2253</t>
  </si>
  <si>
    <t>Douglas County Public Utility District No. 1</t>
  </si>
  <si>
    <t>daves@nezperce.org</t>
  </si>
  <si>
    <t>(509) 881-2387</t>
  </si>
  <si>
    <t>elmerc@nezperce.org</t>
  </si>
  <si>
    <t>chask@dcpud.org</t>
  </si>
  <si>
    <t>Bob Rose, Patrick Luke</t>
  </si>
  <si>
    <t>Miroslaw Zyndol</t>
  </si>
  <si>
    <t>YN FRM Pacific Lamprey Project</t>
  </si>
  <si>
    <t>Chief of Fisheries John Day</t>
  </si>
  <si>
    <t>BR: 509-945-0141, PL: 509-480-5196</t>
  </si>
  <si>
    <t>541- 506-7860</t>
  </si>
  <si>
    <t>rosb@yakamafish-nsn.gov</t>
  </si>
  <si>
    <t>Miroslaw.A.Zyndol@usace.army.mil</t>
  </si>
  <si>
    <t>lukp@yakamafish-nsn.gov</t>
  </si>
  <si>
    <t>PL</t>
  </si>
  <si>
    <t>PL, MP</t>
  </si>
  <si>
    <t>RL, TB, DL</t>
  </si>
  <si>
    <t>Remaining Allocation</t>
  </si>
  <si>
    <t>7/8/2013 - 1 mort post handling (6/29 fish)</t>
  </si>
  <si>
    <t>DL, MP</t>
  </si>
  <si>
    <t>TB, MP</t>
  </si>
  <si>
    <t>DL, TB</t>
  </si>
  <si>
    <t xml:space="preserve">Total = </t>
  </si>
  <si>
    <t>7/16/2013 - 19 morts pre-handling (7/12-7/14 fish - lamprey escaped out of tank)</t>
  </si>
  <si>
    <t>Table 2. 2013 Yakama Nation Adult Pacific Lamprey Broodstock Collection</t>
  </si>
  <si>
    <t>Personnel</t>
  </si>
  <si>
    <t>John Day Dam</t>
  </si>
  <si>
    <t>North Ladder</t>
  </si>
  <si>
    <t>South Ladder</t>
  </si>
  <si>
    <t>The Dalles Dam</t>
  </si>
  <si>
    <t>East Ladder</t>
  </si>
  <si>
    <t>West Shore</t>
  </si>
  <si>
    <t>Daily Total Collection</t>
  </si>
  <si>
    <t>Accumulated Total Collection (Live)</t>
  </si>
  <si>
    <t>6/20/2013 - 6 morts prehandling (6/19 &amp; 6/20 fish)</t>
  </si>
  <si>
    <t>6/24/2013 - 5 morts prehandling (6/19 &amp; 6/20 fish), 2 morts post handling (6/19 &amp; 6/20 fish)</t>
  </si>
  <si>
    <t>6/25/2013 - 1 mort post handling (6/19 &amp; 6/20 fish)</t>
  </si>
  <si>
    <t>6/26/2013 - 1 mort post handling (6/19 &amp; 6/20 fish)</t>
  </si>
  <si>
    <t>6/28/2013 - 2 mort post handling (6/19 &amp; 6/20 &amp; 6/28 fish)</t>
  </si>
  <si>
    <t>7/1/2013 - 3 mort post handling (6/19 &amp; 6/20 fish [2] &amp; 6/29 fish [1])</t>
  </si>
  <si>
    <t>Andy Traylor - Bonneville</t>
  </si>
  <si>
    <t>Paul Keller - The Dalles</t>
  </si>
  <si>
    <t>Eric Grosvenor - John Day</t>
  </si>
  <si>
    <t>Rocky Channel</t>
  </si>
  <si>
    <t>Cascade Island</t>
  </si>
  <si>
    <t>AFF</t>
  </si>
  <si>
    <t>Mortalities</t>
  </si>
  <si>
    <t>No.</t>
  </si>
  <si>
    <t>Comment</t>
  </si>
  <si>
    <t>TOTALS</t>
  </si>
  <si>
    <t>% mortality</t>
  </si>
  <si>
    <t>Minus mortalities</t>
  </si>
  <si>
    <t>Total On-Hand</t>
  </si>
  <si>
    <t>transport mortality</t>
  </si>
  <si>
    <t>Remaining</t>
  </si>
  <si>
    <t> "steve.corbett@noaa.gov" &lt;steve.corbett@noaa.gov&gt;,</t>
  </si>
  <si>
    <t> "Mary.Moser@noaa.gov" &lt;Mary.Moser@noaa.gov&gt;,</t>
  </si>
  <si>
    <t> Sean C NWP Tackley &lt;Sean.C.Tackley@usace.army.mil&gt;,</t>
  </si>
  <si>
    <t> "Cordie, Robert P NWP" &lt;Robert.P.Cordie@usace.army.mil&gt;,</t>
  </si>
  <si>
    <t> TammyM NWP Mackey &lt;Tammy.M.Mackey@usace.army.mil&gt;,</t>
  </si>
  <si>
    <t> "Hurd, Terry W NWP" &lt;Terry.W.Hurd@usace.army.mil&gt;,</t>
  </si>
  <si>
    <t> "Zyndol, Miroslaw A NWP" &lt;Miroslaw.A.Zyndol@usace.army.mil&gt;,</t>
  </si>
  <si>
    <t> "Keller, Paul S NWP" &lt;Paul.S.Keller@usace.army.mil&gt;,</t>
  </si>
  <si>
    <t> "Zorich, Nathan A NWP" &lt;Nathan.A.Zorich@usace.army.mil&gt;,</t>
  </si>
  <si>
    <t> Gregory Kovalchuk &lt;gregkov@gorge.net&gt;,</t>
  </si>
  <si>
    <t> "eric.grosvenor@usace.army.mil" &lt;eric.grosvenor@usace.army.mil&gt;,</t>
  </si>
  <si>
    <t> "Royer, Ida M NWP" &lt;Ida.M.Royer@usace.army.mil&gt;,</t>
  </si>
  <si>
    <t> "Traylor, Andrew NWP" &lt;Andrew.W.Traylor@usace.army.mil&gt;,</t>
  </si>
  <si>
    <t> "Kinsey Frick (kinsey.frick@noaa.gov)" &lt;kinsey.frick@noaa.gov&gt;,</t>
  </si>
  <si>
    <t> "mhanks@zoho.com" &lt;mhanks@zoho.com&gt;,</t>
  </si>
  <si>
    <t> "Eric Johnson (ejohnson@uidaho.edu)" &lt;ejohnson@uidaho.edu&gt;,</t>
  </si>
  <si>
    <t> "Hausmann, Ben J NWP (Ben.J.Hausmann@usace.army.mil)" &lt;Ben.J.Hausmann@usace.army.mil&gt;,</t>
  </si>
  <si>
    <t> "Fryer, Derek S NWW (Derek.S.Fryer@usace.army.mil)" &lt;Derek.S.Fryer@usace.army.mil&gt;,</t>
  </si>
  <si>
    <t> "Juhnke, Steve D NWW (steve.d.juhnke@usace.army.mil)" &lt;steve.d.juhnke@usace.army.mil&gt;,</t>
  </si>
  <si>
    <t> Gene Shippentower &lt;GeneShippentower@ctuir.org&gt;,</t>
  </si>
  <si>
    <t> Gary James &lt;GaryJames@ctuir.org&gt;,</t>
  </si>
  <si>
    <t> DaveStatler &lt;daves@nezperce.org&gt;,</t>
  </si>
  <si>
    <t> Brian McIlraith &lt;mcib@critfc.org&gt;,</t>
  </si>
  <si>
    <t> Brad Houslet &lt;bhouslet@wstribes.org&gt;,</t>
  </si>
  <si>
    <t> Jennifer Graham &lt;jgraham@wstribes.org&gt;,</t>
  </si>
  <si>
    <t> Jerrid Weaskus &lt;JerridWeaskus@ctuir.org&gt;,</t>
  </si>
  <si>
    <t> "'Patrick Luke' (lukp@yakamafish-nsn.gov)" &lt;lukp@yakamafish-nsn.gov&gt;,</t>
  </si>
  <si>
    <t> Todd Sween &lt;tods@nezperce.org&gt;,</t>
  </si>
  <si>
    <t> Raymond Ellenwood &lt;raymonde@nezperce.org&gt;,</t>
  </si>
  <si>
    <t> Davey Lumley &lt;lumd@yakamafish-nsn.gov&gt;,</t>
  </si>
  <si>
    <t> Edward Johnson &lt;johe@yakamafish-nsn.gov&gt;,</t>
  </si>
  <si>
    <t> Tyler Beals &lt;beat@yakamafish-nsn.gov&gt;,</t>
  </si>
  <si>
    <t> Bob Rose &lt;rosb@yakamafish-nsn.gov&gt;</t>
  </si>
  <si>
    <t> Aaron Jackson &lt;AaronJackson@ctuir.org&gt;</t>
  </si>
  <si>
    <t>2014 TRANSLOCATION TRIBAL SCHEDULE</t>
  </si>
  <si>
    <t>*CTUIR</t>
  </si>
  <si>
    <t>*YN</t>
  </si>
  <si>
    <t>*NPT</t>
  </si>
  <si>
    <t>6/12, 6/13, 6/14, 6/15, 6/16, 6/17, 6/19, 6/20, 6/21, 6/26, 6/27, 6/28, 6/29, 6/30, 7/1, 7/6, 7/7, 7/8, 7/17, 7/18, 7/19, 7/24, 7/25, 7/26, 7/27, 7/28, 7/29, 8/3, 8/4, 8/5, 8/14, 8/15, 8/16, 8/21, 8/22, 8/23, 8/24, 8/25, 8/26, 8/27, 8/31, 9/1, 9/2, 9/3, 9/11, 9/12, 9/13, 9/18, 9/19, 9/20, 9/21, 9/22, 9/23, 9/24, 9/28, 9/29, 9/30, 10/1</t>
  </si>
  <si>
    <t xml:space="preserve">6/19, 6/20, 6/21, 6/22, 6/23, 6/24, 7/3, 7/4, 7/5, 7/10, 7/11, 7/12, 7/13, 7/14, 7/15, 7/20, 7/21, 7/22, 7/31, 8/1, 8/2, 8/7, 8/8, 8/9, 8/10, 8/11, 8/12, 8/17, 8/18, 8/19, 8/20, 8/28, 8/29, 8/30, 9/4, 9/5, 9/6, 9/7, 9/8, 9/9, 9/10, 9/14, 9/15, 9/16, 9/17, 9/25, 9/26, 9/27, </t>
  </si>
  <si>
    <t>DATE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</si>
  <si>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</si>
  <si>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</si>
  <si>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</si>
  <si>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</si>
  <si>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</si>
  <si>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</si>
  <si>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</si>
  <si>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6/11, 6/18, 6/25, 7/2, 7/9, 7/16, 7/23, 7/30, 8/6, 8/13</t>
  </si>
  <si>
    <t>MAY</t>
  </si>
  <si>
    <t>Bonneville</t>
  </si>
  <si>
    <t>JUNE</t>
  </si>
  <si>
    <t>*TD/JD</t>
  </si>
  <si>
    <t>JULY</t>
  </si>
  <si>
    <t>AUGUST</t>
  </si>
  <si>
    <t>SEPTEMBER</t>
  </si>
  <si>
    <t>OCTOBER</t>
  </si>
  <si>
    <t>Tribal Collection Allocation Guidelines for 2014 (per Tribe)</t>
  </si>
  <si>
    <t>*CTUIR, YN and NPT collecting in conjuction for 2014</t>
  </si>
  <si>
    <t>*TD/JD, The Dalles/John Day Projects</t>
  </si>
  <si>
    <t>Lamrpey Collection &amp; Holding at Bonneville 2014 Contact List</t>
  </si>
  <si>
    <t>NAME</t>
  </si>
  <si>
    <t>ACENCY/ORG.</t>
  </si>
  <si>
    <t>CELL</t>
  </si>
  <si>
    <t>OFFICE</t>
  </si>
  <si>
    <t>E-MAIL</t>
  </si>
  <si>
    <t>Ralph Lampman</t>
  </si>
  <si>
    <t>Yakama Nat.</t>
  </si>
  <si>
    <t>509-388-3871</t>
  </si>
  <si>
    <t>lamr@yakamafish-nsn.gov</t>
  </si>
  <si>
    <t>Dave'y Lumley</t>
  </si>
  <si>
    <t>509-480-3527</t>
  </si>
  <si>
    <t>lumd@yakamafish-nsn.gov</t>
  </si>
  <si>
    <t>Patrick Luke</t>
  </si>
  <si>
    <t>509-480-5196</t>
  </si>
  <si>
    <t>Jerrid Weaskus</t>
  </si>
  <si>
    <t>CTUIR</t>
  </si>
  <si>
    <t>541-969-4813</t>
  </si>
  <si>
    <t>541-429-7281</t>
  </si>
  <si>
    <t>JerridWeaskus@ctuir.org</t>
  </si>
  <si>
    <t>541-969-6254</t>
  </si>
  <si>
    <t>Aaronjackson@ctuir.org</t>
  </si>
  <si>
    <t>Tod Sween</t>
  </si>
  <si>
    <t>Nez Perce</t>
  </si>
  <si>
    <t>208-791-1643</t>
  </si>
  <si>
    <t>208-621-3582</t>
  </si>
  <si>
    <t>tods@nezperce.org</t>
  </si>
  <si>
    <t>David Statler</t>
  </si>
  <si>
    <t>208-791-1904</t>
  </si>
  <si>
    <t>208-621-3575</t>
  </si>
  <si>
    <t>davids@nezperce.org</t>
  </si>
  <si>
    <t>Eric Johnson</t>
  </si>
  <si>
    <t>U of I</t>
  </si>
  <si>
    <t>208-596-0200</t>
  </si>
  <si>
    <t>208-885-4223</t>
  </si>
  <si>
    <t>ejohnson@idaho.edu</t>
  </si>
  <si>
    <t>Dan Joosten</t>
  </si>
  <si>
    <t>208-596-1959</t>
  </si>
  <si>
    <t>djoosten@uidaho.edu</t>
  </si>
  <si>
    <t>Chris Noyes</t>
  </si>
  <si>
    <t>619-315-3576</t>
  </si>
  <si>
    <t>noye4730@vandals.uidaho.edu</t>
  </si>
  <si>
    <t>Steve Lee</t>
  </si>
  <si>
    <t>208-596-6841</t>
  </si>
  <si>
    <t>slee@uidaho.edu</t>
  </si>
  <si>
    <t>Mark Kirk</t>
  </si>
  <si>
    <t>814-573-9183</t>
  </si>
  <si>
    <t>kirkma18@gmail.com</t>
  </si>
  <si>
    <t>AFF Hard line</t>
  </si>
  <si>
    <t>509-42704025</t>
  </si>
  <si>
    <t>Steve Corbett</t>
  </si>
  <si>
    <t>OAI/NOAA</t>
  </si>
  <si>
    <t>360-809-0657</t>
  </si>
  <si>
    <t>206-302-1750</t>
  </si>
  <si>
    <t>Steve.Corbett@noaa.gov</t>
  </si>
  <si>
    <t>Mike Hanks</t>
  </si>
  <si>
    <t>509-774-9533</t>
  </si>
  <si>
    <t>mhanks@zoho.com</t>
  </si>
  <si>
    <t>Ida Royer</t>
  </si>
  <si>
    <t>USACE-BON</t>
  </si>
  <si>
    <t>541-374-2541</t>
  </si>
  <si>
    <t>Andy Traylor</t>
  </si>
  <si>
    <t>541-374-4020</t>
  </si>
  <si>
    <t>Ben Hausman</t>
  </si>
  <si>
    <t>541-374-4598</t>
  </si>
  <si>
    <t>Brian Bissell</t>
  </si>
  <si>
    <t>541-374-7984</t>
  </si>
  <si>
    <t>Nathan Zorich</t>
  </si>
  <si>
    <t>USACE-FFU</t>
  </si>
  <si>
    <t>541-554-3137</t>
  </si>
  <si>
    <t>541-374-8801</t>
  </si>
  <si>
    <t>Nathan.A.Zorich@usace.army.mil</t>
  </si>
  <si>
    <r>
      <rPr>
        <b/>
        <sz val="14"/>
        <color theme="1"/>
        <rFont val="Calibri"/>
        <family val="2"/>
        <scheme val="minor"/>
      </rPr>
      <t>Mon - Thur</t>
    </r>
    <r>
      <rPr>
        <sz val="11"/>
        <color theme="1"/>
        <rFont val="Calibri"/>
        <family val="2"/>
        <scheme val="minor"/>
      </rPr>
      <t xml:space="preserve"> call Ralph Lampman of YN to coordinate lamprey pickup</t>
    </r>
  </si>
  <si>
    <t>NP are waiting on there Bonneville Access letter.</t>
  </si>
  <si>
    <r>
      <t xml:space="preserve">As of 6/3/14 </t>
    </r>
    <r>
      <rPr>
        <sz val="11"/>
        <color theme="1"/>
        <rFont val="Calibri"/>
        <family val="2"/>
        <scheme val="minor"/>
      </rPr>
      <t>CTUIR have reached there collection goal for Bonneville - thanks UI/NOAA!</t>
    </r>
  </si>
  <si>
    <t xml:space="preserve">When you call someone to pick up fish, tell them the number of fish in the Tribal holding tank </t>
  </si>
  <si>
    <t>for transportation and the holding tank's water temperature (C)</t>
  </si>
  <si>
    <r>
      <rPr>
        <b/>
        <sz val="11"/>
        <color theme="1"/>
        <rFont val="Calibri"/>
        <family val="2"/>
        <scheme val="minor"/>
      </rPr>
      <t>If holding fish overnight</t>
    </r>
    <r>
      <rPr>
        <sz val="11"/>
        <color theme="1"/>
        <rFont val="Calibri"/>
        <family val="2"/>
        <scheme val="minor"/>
      </rPr>
      <t xml:space="preserve"> please alert Ida, Andy, Ben, or Brian then call Control Room. </t>
    </r>
  </si>
  <si>
    <t>Remind them if there is a power outage an operator needs to restart the raw water booster.</t>
  </si>
  <si>
    <t>2014 Adult Lamprey Collection Goals</t>
  </si>
  <si>
    <t>Organization</t>
  </si>
  <si>
    <t>Yakama Fisheries</t>
  </si>
  <si>
    <t>NOAA</t>
  </si>
  <si>
    <t>NWW</t>
  </si>
  <si>
    <t>500 from Tribes above</t>
  </si>
  <si>
    <t>Totals</t>
  </si>
  <si>
    <t>No Fishing</t>
  </si>
  <si>
    <t>Rejected / Tagged Fish</t>
  </si>
  <si>
    <t>Tag #</t>
  </si>
  <si>
    <t>Trapped at The Dalles east ladder, released in reservoir</t>
  </si>
  <si>
    <t>384358D1312DE</t>
  </si>
  <si>
    <t>2 morts in W1 (7/3 fish), 1 mort in the lamprey trap at The Dalles, 1 mort post transport (TDA)</t>
  </si>
  <si>
    <t>2 morts in W1 (7/5 fish)</t>
  </si>
  <si>
    <t>1 mort in G1</t>
  </si>
  <si>
    <t>1 mort in the lamprey trap at The Dalles</t>
  </si>
  <si>
    <t>-</t>
  </si>
  <si>
    <t>1 mort in G2</t>
  </si>
  <si>
    <t>384358D1312E0</t>
  </si>
  <si>
    <t>Trapped at John Day north ladder, released in reservior</t>
  </si>
  <si>
    <t>384358D131266</t>
  </si>
  <si>
    <t>384358D13131B</t>
  </si>
  <si>
    <t>384358D1314D4</t>
  </si>
  <si>
    <t>#</t>
  </si>
  <si>
    <t>NA</t>
  </si>
  <si>
    <t>post transport mortality in W1</t>
  </si>
  <si>
    <r>
      <t xml:space="preserve">1 mort in the G2 (JON), </t>
    </r>
    <r>
      <rPr>
        <sz val="10"/>
        <color rgb="FFFF0000"/>
        <rFont val="Arial"/>
        <family val="2"/>
      </rPr>
      <t>1 mort from John Day Dam tank</t>
    </r>
  </si>
  <si>
    <t>Rejected 17 adults trapped at The Dalles (thought we already met allocation quota by error)</t>
  </si>
  <si>
    <t>for UI Snake River Study (included in our allocation counts)</t>
  </si>
  <si>
    <t>384358D1312CE</t>
  </si>
  <si>
    <t>to Grant PUD for Wanapum Dam passage study</t>
  </si>
  <si>
    <t>Grand Total</t>
  </si>
  <si>
    <t>Tribal Guidelines Collection Allocations for 2014</t>
  </si>
  <si>
    <t>1 mort in G3 (BON)</t>
  </si>
  <si>
    <t>1 mort in G1, 1 mort in G4 (TDA)</t>
  </si>
  <si>
    <t>1 mort in G4 (TDA)</t>
  </si>
  <si>
    <t>2 morts in G1</t>
  </si>
  <si>
    <t>2 morts in G2 (JON)</t>
  </si>
  <si>
    <t>4 morts in G1, 1 mort in G4 (TDA)</t>
  </si>
  <si>
    <t>1 mort in W1, 1 mort post transport in W1</t>
  </si>
  <si>
    <t>2 morts in G1, 1 mort in G4 (TDA)</t>
  </si>
  <si>
    <r>
      <t xml:space="preserve">2 morts in G1, 4 morts in G4 (TDA), </t>
    </r>
    <r>
      <rPr>
        <sz val="10"/>
        <color rgb="FFFF0000"/>
        <rFont val="Arial"/>
        <family val="2"/>
      </rPr>
      <t>1 mort in W1 after transport</t>
    </r>
  </si>
  <si>
    <t>1 mort in G2 (JON)</t>
  </si>
  <si>
    <t>1 mort in G1, 1 mort in G2 (JON)?</t>
  </si>
  <si>
    <t>1 mort in G2 (JON) and 1 mort in G4 (TDA)</t>
  </si>
  <si>
    <t>1 mort in G2 (JON), and 1 mort in G1 (healed tagging area, clip on first dorsal)</t>
  </si>
  <si>
    <t>Dam Location</t>
  </si>
  <si>
    <t># per Tribe</t>
  </si>
  <si>
    <t>21.3 C, Trap fish only</t>
  </si>
  <si>
    <t>21.9 C, Trap fish only</t>
  </si>
  <si>
    <t>Tribal "Guidelines" Collection Allocations for 2015</t>
  </si>
  <si>
    <t>South Trap</t>
  </si>
  <si>
    <t>Not Fishing Yet</t>
  </si>
  <si>
    <t>per tribe</t>
  </si>
  <si>
    <t>Total Morts</t>
  </si>
  <si>
    <t>Allocation Count</t>
  </si>
  <si>
    <t>YN  Lamprey Collections 2015</t>
  </si>
  <si>
    <t>"steve.corbett@noaa.gov" &lt;steve.corbett@noaa.gov&gt;,</t>
  </si>
  <si>
    <t>"Mary.Moser@noaa.gov" &lt;Mary.Moser@noaa.gov&gt;,</t>
  </si>
  <si>
    <t>Sean C NWP Tackley &lt;Sean.C.Tackley@usace.army.mil&gt;,</t>
  </si>
  <si>
    <t>"Cordie, Robert P NWP" &lt;Robert.P.Cordie@usace.army.mil&gt;,</t>
  </si>
  <si>
    <t>TammyM NWP Mackey &lt;Tammy.M.Mackey@usace.army.mil&gt;,</t>
  </si>
  <si>
    <t>"Hurd, Terry W NWP" &lt;Terry.W.Hurd@usace.army.mil&gt;,</t>
  </si>
  <si>
    <t>"Zyndol, Miroslaw A NWP" &lt;Miroslaw.A.Zyndol@usace.army.mil&gt;,</t>
  </si>
  <si>
    <t>"Keller, Paul S NWP" &lt;Paul.S.Keller@usace.army.mil&gt;,</t>
  </si>
  <si>
    <t>"Zorich, Nathan A NWP" &lt;Nathan.A.Zorich@usace.army.mil&gt;,</t>
  </si>
  <si>
    <t>Gregory Kovalchuk &lt;gregkov@gorge.net&gt;,</t>
  </si>
  <si>
    <t>"eric.grosvenor@usace.army.mil" &lt;eric.grosvenor@usace.army.mil&gt;,</t>
  </si>
  <si>
    <t>"Royer, Ida M NWP" &lt;Ida.M.Royer@usace.army.mil&gt;,</t>
  </si>
  <si>
    <t>"Traylor, Andrew NWP" &lt;Andrew.W.Traylor@usace.army.mil&gt;,</t>
  </si>
  <si>
    <t>"Kinsey Frick (kinsey.frick@noaa.gov)" &lt;kinsey.frick@noaa.gov&gt;,</t>
  </si>
  <si>
    <t>"Grosvenor, Eric NWP (Eric.Grosvenor@usace.army.mil)" &lt;Eric.Grosvenor@usace.army.mil&gt;,</t>
  </si>
  <si>
    <t>"Eric Johnson (ejohnson@uidaho.edu)" &lt;ejohnson@uidaho.edu&gt;,</t>
  </si>
  <si>
    <t>"Hausmann, Ben J NWP (Ben.J.Hausmann@usace.army.mil)" &lt;Ben.J.Hausmann@usace.army.mil&gt;,</t>
  </si>
  <si>
    <t>"Fryer, Derek S NWW (Derek.S.Fryer@usace.army.mil)" &lt;Derek.S.Fryer@usace.army.mil&gt;,</t>
  </si>
  <si>
    <t>"Juhnke, Steve D NWW (steve.d.juhnke@usace.army.mil)" &lt;steve.d.juhnke@usace.army.mil&gt;,</t>
  </si>
  <si>
    <t>"Clabough, Tami (tamic@uidaho.edu) (tamic@uidaho.edu)" &lt;tamic@uidaho.edu&gt;,</t>
  </si>
  <si>
    <t>Jon Lovrak &lt;JonLovrak@ctuir.org&gt;,</t>
  </si>
  <si>
    <t>"mhanks@zoho.com" &lt;mhanks@zoho.com&gt;,</t>
  </si>
  <si>
    <t>"Chris_Peery@fws.gov" &lt;Chris_Peery@fws.gov&gt;,</t>
  </si>
  <si>
    <t>"Bissell, Brian M NWP (Brian.M.Bissell@usace.army.mil)" &lt;Brian.M.Bissell@usace.army.mil&gt;</t>
  </si>
  <si>
    <t>Gene Shippentower &lt;GeneShippentower@ctuir.org&gt;,</t>
  </si>
  <si>
    <t>Gary James &lt;GaryJames@ctuir.org&gt;,</t>
  </si>
  <si>
    <t>DaveStatler &lt;daves@nezperce.org&gt;,</t>
  </si>
  <si>
    <t>Brian McIlraith &lt;mcib@critfc.org&gt;,</t>
  </si>
  <si>
    <t>Brad Houslet &lt;bhouslet@wstribes.org&gt;,</t>
  </si>
  <si>
    <t>Jennifer Graham &lt;jgraham@wstribes.org&gt;,</t>
  </si>
  <si>
    <t>Jerrid Weaskus &lt;JerridWeaskus@ctuir.org&gt;,</t>
  </si>
  <si>
    <t>"'Patrick Luke' (lukp@yakamafish-nsn.gov)" &lt;lukp@yakamafish-nsn.gov&gt;,</t>
  </si>
  <si>
    <t>"Ralph Lampman (lamr@yakamafish-nsn.gov)" &lt;lamr@yakamafish-nsn.gov&gt;,</t>
  </si>
  <si>
    <t>"Bob Rose (rosb@yakamafish-nsn.gov)" &lt;rosb@yakamafish-nsn.gov&gt;,</t>
  </si>
  <si>
    <t>"Andrew Wildbill (andrew.wildbill@ctwsbnr.org)" &lt;andrew.wildbill@ctwsbnr.org&gt;,</t>
  </si>
  <si>
    <t>"cyndi.baker@ctwsbnr.org" &lt;cyndi.baker@ctwsbnr.org&gt;</t>
  </si>
  <si>
    <t>Running Total</t>
  </si>
  <si>
    <t>Source</t>
  </si>
  <si>
    <t>BON</t>
  </si>
  <si>
    <t>Collection Date</t>
  </si>
  <si>
    <t>Sun</t>
  </si>
  <si>
    <t>Mon</t>
  </si>
  <si>
    <t>Tue</t>
  </si>
  <si>
    <t>Wed</t>
  </si>
  <si>
    <t>Thu</t>
  </si>
  <si>
    <t>Fri</t>
  </si>
  <si>
    <t>Sat</t>
  </si>
  <si>
    <t>2015 TRANSLOCATION TRIBAL SCHEDULE</t>
  </si>
  <si>
    <t>6/19 (or 6/9,6/12)</t>
  </si>
  <si>
    <t>The Dalles / John Day</t>
  </si>
  <si>
    <t>1 trap</t>
  </si>
  <si>
    <t>6 traps</t>
  </si>
  <si>
    <t>6/9</t>
  </si>
  <si>
    <t>7/2</t>
  </si>
  <si>
    <t>died 4 days after transport</t>
  </si>
  <si>
    <t>TDA</t>
  </si>
  <si>
    <t>7/2 or 7/3</t>
  </si>
  <si>
    <t>died 3-4 days after transport</t>
  </si>
  <si>
    <t>JDA</t>
  </si>
  <si>
    <t>died right after transport</t>
  </si>
  <si>
    <t>7/17</t>
  </si>
  <si>
    <t>7/18, 7/17?,</t>
  </si>
  <si>
    <t>1 died right after transport, 2 died 1 day after transport? (ran out of oxygen)</t>
  </si>
  <si>
    <t>7/17?</t>
  </si>
  <si>
    <t>died 1 day after transport? (ran out of oxygen)</t>
  </si>
  <si>
    <t>died 2 days after transport (1 day after oxytet treatment)</t>
  </si>
  <si>
    <t>died 3? days after transport (3 days after oxytet treatment)</t>
  </si>
  <si>
    <t>died 4? days after oxytet treatment</t>
  </si>
  <si>
    <t>7/24?</t>
  </si>
  <si>
    <t>died 1 day after transport?</t>
  </si>
  <si>
    <t>Comments</t>
  </si>
  <si>
    <t>13 extra fish went to U of I</t>
  </si>
  <si>
    <t>25 extra fish went to U of I</t>
  </si>
  <si>
    <t>10 extra fish went to U of I</t>
  </si>
  <si>
    <t>27 extra fish went to U of I</t>
  </si>
  <si>
    <t>8/3</t>
  </si>
  <si>
    <t>died 1 day after transport (1 looked stressed)</t>
  </si>
  <si>
    <t>8/9?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</si>
</sst>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222222"/>
      <name val="Arial"/>
      <family val="2"/>
    </font>
    <font>
      <u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58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Border="1"/>
    <xf numFmtId="0" fontId="0" fillId="0" borderId="1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6" fillId="0" borderId="0" xfId="0" applyFont="1"/>
    <xf numFmtId="0" fontId="11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left"/>
    </xf>
    <xf numFmtId="0" fontId="14" fillId="0" borderId="1" xfId="0" applyFont="1" applyBorder="1"/>
    <xf numFmtId="0" fontId="11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49" fontId="19" fillId="0" borderId="0" xfId="0" applyNumberFormat="1" applyFont="1" applyBorder="1"/>
    <xf numFmtId="0" fontId="0" fillId="0" borderId="1" xfId="0" applyFont="1" applyBorder="1"/>
    <xf numFmtId="0" fontId="17" fillId="0" borderId="0" xfId="0" applyFont="1" applyBorder="1"/>
    <xf numFmtId="0" fontId="17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1" fillId="0" borderId="1" xfId="0" applyFont="1" applyBorder="1"/>
    <xf numFmtId="14" fontId="0" fillId="0" borderId="1" xfId="0" applyNumberFormat="1" applyFont="1" applyFill="1" applyBorder="1"/>
    <xf numFmtId="0" fontId="22" fillId="0" borderId="1" xfId="0" applyFont="1" applyBorder="1"/>
    <xf numFmtId="0" fontId="23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21" fillId="0" borderId="2" xfId="0" applyFont="1" applyBorder="1"/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4" fontId="11" fillId="0" borderId="2" xfId="0" applyNumberFormat="1" applyFont="1" applyBorder="1" applyAlignment="1">
      <alignment horizontal="left"/>
    </xf>
    <xf numFmtId="0" fontId="14" fillId="0" borderId="2" xfId="0" applyFont="1" applyBorder="1"/>
    <xf numFmtId="0" fontId="17" fillId="0" borderId="0" xfId="0" applyFont="1"/>
    <xf numFmtId="0" fontId="24" fillId="0" borderId="0" xfId="0" applyFont="1" applyBorder="1"/>
    <xf numFmtId="14" fontId="11" fillId="0" borderId="6" xfId="0" applyNumberFormat="1" applyFont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6" xfId="0" applyFont="1" applyBorder="1"/>
    <xf numFmtId="14" fontId="10" fillId="0" borderId="3" xfId="0" applyNumberFormat="1" applyFont="1" applyBorder="1" applyAlignment="1">
      <alignment horizontal="left"/>
    </xf>
    <xf numFmtId="14" fontId="10" fillId="0" borderId="4" xfId="0" applyNumberFormat="1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5" xfId="0" applyFont="1" applyBorder="1"/>
    <xf numFmtId="14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0" borderId="0" xfId="0" applyFont="1" applyBorder="1" applyAlignment="1">
      <alignment horizontal="left"/>
    </xf>
    <xf numFmtId="0" fontId="25" fillId="0" borderId="0" xfId="0" applyFont="1" applyAlignment="1">
      <alignment horizontal="center" vertical="center" readingOrder="1"/>
    </xf>
    <xf numFmtId="0" fontId="26" fillId="0" borderId="0" xfId="0" applyFont="1"/>
    <xf numFmtId="0" fontId="0" fillId="0" borderId="0" xfId="0" applyFont="1"/>
    <xf numFmtId="0" fontId="0" fillId="0" borderId="7" xfId="0" applyFont="1" applyBorder="1"/>
    <xf numFmtId="0" fontId="28" fillId="0" borderId="0" xfId="1" applyFont="1" applyAlignment="1" applyProtection="1"/>
    <xf numFmtId="0" fontId="0" fillId="0" borderId="8" xfId="0" applyFont="1" applyBorder="1"/>
    <xf numFmtId="0" fontId="0" fillId="0" borderId="9" xfId="0" applyFont="1" applyBorder="1"/>
    <xf numFmtId="0" fontId="28" fillId="0" borderId="8" xfId="1" applyFont="1" applyBorder="1" applyAlignment="1" applyProtection="1"/>
    <xf numFmtId="0" fontId="0" fillId="0" borderId="8" xfId="0" applyBorder="1"/>
    <xf numFmtId="0" fontId="29" fillId="0" borderId="0" xfId="1" applyFont="1" applyAlignment="1" applyProtection="1"/>
    <xf numFmtId="0" fontId="29" fillId="0" borderId="0" xfId="0" applyFont="1"/>
    <xf numFmtId="0" fontId="27" fillId="0" borderId="0" xfId="1" applyAlignment="1" applyProtection="1"/>
    <xf numFmtId="0" fontId="30" fillId="0" borderId="0" xfId="1" applyFont="1" applyAlignment="1" applyProtection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center"/>
    </xf>
    <xf numFmtId="0" fontId="3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4" fontId="32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20" fillId="0" borderId="0" xfId="0" applyFont="1"/>
    <xf numFmtId="14" fontId="19" fillId="0" borderId="0" xfId="0" applyNumberFormat="1" applyFont="1"/>
    <xf numFmtId="0" fontId="33" fillId="0" borderId="8" xfId="0" applyFont="1" applyBorder="1"/>
    <xf numFmtId="0" fontId="34" fillId="0" borderId="8" xfId="0" applyFont="1" applyBorder="1"/>
    <xf numFmtId="0" fontId="34" fillId="4" borderId="8" xfId="0" applyFont="1" applyFill="1" applyBorder="1"/>
    <xf numFmtId="0" fontId="34" fillId="5" borderId="0" xfId="0" applyFont="1" applyFill="1" applyBorder="1"/>
    <xf numFmtId="0" fontId="34" fillId="6" borderId="0" xfId="0" applyFont="1" applyFill="1" applyBorder="1"/>
    <xf numFmtId="14" fontId="0" fillId="0" borderId="0" xfId="0" applyNumberFormat="1" applyAlignment="1">
      <alignment horizontal="left"/>
    </xf>
    <xf numFmtId="0" fontId="33" fillId="0" borderId="0" xfId="0" applyFont="1" applyBorder="1"/>
    <xf numFmtId="0" fontId="34" fillId="0" borderId="0" xfId="0" applyFont="1" applyBorder="1"/>
    <xf numFmtId="0" fontId="0" fillId="0" borderId="0" xfId="0" applyAlignment="1">
      <alignment horizontal="left"/>
    </xf>
    <xf numFmtId="0" fontId="34" fillId="0" borderId="8" xfId="0" applyFont="1" applyBorder="1" applyAlignment="1">
      <alignment horizontal="center"/>
    </xf>
    <xf numFmtId="0" fontId="35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4" fillId="0" borderId="0" xfId="0" applyFont="1"/>
    <xf numFmtId="0" fontId="37" fillId="0" borderId="0" xfId="0" applyFont="1" applyFill="1" applyBorder="1" applyAlignment="1">
      <alignment horizontal="center"/>
    </xf>
    <xf numFmtId="0" fontId="34" fillId="0" borderId="1" xfId="0" applyFont="1" applyBorder="1"/>
    <xf numFmtId="0" fontId="0" fillId="0" borderId="0" xfId="0" applyFill="1" applyBorder="1"/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27" fillId="0" borderId="1" xfId="1" applyBorder="1" applyAlignment="1" applyProtection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30" fillId="0" borderId="1" xfId="1" applyFont="1" applyBorder="1" applyAlignment="1" applyProtection="1">
      <alignment horizontal="right"/>
    </xf>
    <xf numFmtId="0" fontId="0" fillId="0" borderId="2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right"/>
    </xf>
    <xf numFmtId="0" fontId="24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8" xfId="0" applyFont="1" applyBorder="1" applyAlignment="1">
      <alignment horizontal="center"/>
    </xf>
    <xf numFmtId="0" fontId="20" fillId="0" borderId="0" xfId="0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40" fillId="0" borderId="0" xfId="0" applyNumberFormat="1" applyFont="1"/>
    <xf numFmtId="0" fontId="5" fillId="0" borderId="0" xfId="0" applyFont="1" applyFill="1"/>
    <xf numFmtId="0" fontId="41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3" fillId="0" borderId="10" xfId="0" applyFont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44" fillId="2" borderId="10" xfId="0" applyFont="1" applyFill="1" applyBorder="1" applyAlignment="1">
      <alignment horizontal="center" wrapText="1"/>
    </xf>
    <xf numFmtId="0" fontId="42" fillId="0" borderId="0" xfId="0" applyFont="1"/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14" fontId="42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3" fillId="0" borderId="1" xfId="0" applyFont="1" applyBorder="1"/>
    <xf numFmtId="0" fontId="42" fillId="0" borderId="1" xfId="0" applyFont="1" applyBorder="1"/>
    <xf numFmtId="0" fontId="42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0" fontId="48" fillId="0" borderId="0" xfId="0" applyFont="1" applyBorder="1"/>
    <xf numFmtId="0" fontId="48" fillId="0" borderId="0" xfId="0" applyFont="1" applyBorder="1" applyAlignment="1">
      <alignment horizontal="center"/>
    </xf>
    <xf numFmtId="0" fontId="48" fillId="0" borderId="0" xfId="0" applyFont="1"/>
    <xf numFmtId="0" fontId="49" fillId="0" borderId="0" xfId="0" applyFont="1" applyBorder="1"/>
    <xf numFmtId="0" fontId="50" fillId="0" borderId="0" xfId="0" applyFont="1" applyBorder="1"/>
    <xf numFmtId="0" fontId="43" fillId="0" borderId="0" xfId="0" applyFont="1"/>
    <xf numFmtId="0" fontId="12" fillId="0" borderId="0" xfId="0" applyFont="1" applyBorder="1" applyAlignment="1">
      <alignment horizontal="center"/>
    </xf>
    <xf numFmtId="0" fontId="43" fillId="0" borderId="0" xfId="0" applyFont="1" applyFill="1" applyBorder="1"/>
    <xf numFmtId="0" fontId="43" fillId="0" borderId="0" xfId="0" applyFont="1" applyBorder="1"/>
    <xf numFmtId="0" fontId="51" fillId="0" borderId="0" xfId="0" applyFont="1" applyBorder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19" fillId="0" borderId="15" xfId="0" applyNumberFormat="1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2" fillId="0" borderId="0" xfId="0" applyFont="1" applyBorder="1"/>
    <xf numFmtId="0" fontId="5" fillId="0" borderId="19" xfId="0" applyFont="1" applyBorder="1" applyAlignment="1">
      <alignment horizontal="center"/>
    </xf>
    <xf numFmtId="164" fontId="52" fillId="0" borderId="0" xfId="0" applyNumberFormat="1" applyFont="1"/>
    <xf numFmtId="14" fontId="0" fillId="0" borderId="0" xfId="0" applyNumberFormat="1" applyFont="1"/>
    <xf numFmtId="0" fontId="40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52" fillId="0" borderId="8" xfId="0" applyFont="1" applyBorder="1"/>
    <xf numFmtId="0" fontId="52" fillId="0" borderId="8" xfId="0" applyFont="1" applyBorder="1" applyAlignment="1">
      <alignment horizontal="left"/>
    </xf>
    <xf numFmtId="0" fontId="5" fillId="0" borderId="8" xfId="0" applyFont="1" applyBorder="1"/>
    <xf numFmtId="0" fontId="20" fillId="0" borderId="8" xfId="0" applyFont="1" applyBorder="1"/>
    <xf numFmtId="0" fontId="19" fillId="0" borderId="8" xfId="0" applyFont="1" applyBorder="1"/>
    <xf numFmtId="0" fontId="19" fillId="0" borderId="28" xfId="0" applyFont="1" applyBorder="1"/>
    <xf numFmtId="0" fontId="52" fillId="0" borderId="28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5" fillId="0" borderId="0" xfId="0" applyFont="1"/>
    <xf numFmtId="0" fontId="0" fillId="0" borderId="29" xfId="0" applyBorder="1"/>
    <xf numFmtId="0" fontId="19" fillId="0" borderId="31" xfId="0" applyFont="1" applyBorder="1"/>
    <xf numFmtId="49" fontId="19" fillId="0" borderId="31" xfId="0" applyNumberFormat="1" applyFont="1" applyBorder="1"/>
    <xf numFmtId="0" fontId="19" fillId="0" borderId="30" xfId="0" applyFont="1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0" fillId="0" borderId="35" xfId="0" applyBorder="1"/>
    <xf numFmtId="0" fontId="54" fillId="0" borderId="0" xfId="0" applyFont="1" applyFill="1" applyBorder="1"/>
    <xf numFmtId="49" fontId="19" fillId="0" borderId="36" xfId="0" applyNumberFormat="1" applyFont="1" applyBorder="1"/>
    <xf numFmtId="14" fontId="0" fillId="0" borderId="0" xfId="0" applyNumberFormat="1"/>
    <xf numFmtId="0" fontId="19" fillId="0" borderId="36" xfId="0" applyFont="1" applyBorder="1"/>
    <xf numFmtId="0" fontId="0" fillId="0" borderId="36" xfId="0" applyBorder="1"/>
    <xf numFmtId="0" fontId="20" fillId="0" borderId="32" xfId="0" applyFont="1" applyBorder="1"/>
    <xf numFmtId="0" fontId="0" fillId="0" borderId="34" xfId="0" applyBorder="1"/>
    <xf numFmtId="0" fontId="0" fillId="0" borderId="33" xfId="0" applyBorder="1"/>
    <xf numFmtId="1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20" fillId="0" borderId="0" xfId="0" applyNumberFormat="1" applyFont="1"/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6" fillId="0" borderId="0" xfId="0" applyFont="1"/>
    <xf numFmtId="2" fontId="0" fillId="0" borderId="0" xfId="0" applyNumberFormat="1"/>
    <xf numFmtId="0" fontId="0" fillId="3" borderId="0" xfId="0" applyFill="1"/>
    <xf numFmtId="0" fontId="31" fillId="3" borderId="0" xfId="0" applyFont="1" applyFill="1" applyAlignment="1">
      <alignment horizontal="center" vertical="top"/>
    </xf>
    <xf numFmtId="0" fontId="57" fillId="0" borderId="0" xfId="0" applyFont="1"/>
    <xf numFmtId="0" fontId="57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7" fillId="9" borderId="1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20" fillId="0" borderId="0" xfId="0" applyNumberFormat="1" applyFont="1" applyAlignment="1">
      <alignment horizontal="center"/>
    </xf>
    <xf numFmtId="0" fontId="0" fillId="0" borderId="1" xfId="0" applyFill="1" applyBorder="1"/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2" applyNumberFormat="1" applyFont="1"/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4" fillId="0" borderId="14" xfId="0" applyFont="1" applyBorder="1" applyAlignment="1">
      <alignment horizontal="center" wrapText="1"/>
    </xf>
    <xf numFmtId="0" fontId="44" fillId="0" borderId="15" xfId="0" applyFont="1" applyBorder="1" applyAlignment="1">
      <alignment horizontal="center" wrapText="1"/>
    </xf>
    <xf numFmtId="0" fontId="43" fillId="0" borderId="11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38" fillId="0" borderId="0" xfId="0" applyFont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1" fillId="3" borderId="0" xfId="0" applyFont="1" applyFill="1" applyAlignment="1">
      <alignment vertical="top" wrapText="1"/>
    </xf>
    <xf numFmtId="0" fontId="20" fillId="0" borderId="0" xfId="0" applyFont="1" applyFill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'2014'!$AB$2</c:f>
              <c:strCache>
                <c:ptCount val="1"/>
                <c:pt idx="0">
                  <c:v>Bonneville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'2014'!$AB$3:$AB$26</c:f>
              <c:numCache>
                <c:formatCode>General</c:formatCode>
                <c:ptCount val="24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'2014'!$AA$2</c:f>
              <c:strCache>
                <c:ptCount val="1"/>
                <c:pt idx="0">
                  <c:v>The Dalles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'2014'!$AA$3:$AA$26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12</c:v>
                </c:pt>
                <c:pt idx="5">
                  <c:v>38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30</c:v>
                </c:pt>
                <c:pt idx="10">
                  <c:v>17</c:v>
                </c:pt>
                <c:pt idx="11">
                  <c:v>37</c:v>
                </c:pt>
                <c:pt idx="12">
                  <c:v>14</c:v>
                </c:pt>
                <c:pt idx="13">
                  <c:v>63</c:v>
                </c:pt>
                <c:pt idx="14">
                  <c:v>11</c:v>
                </c:pt>
                <c:pt idx="15">
                  <c:v>36</c:v>
                </c:pt>
                <c:pt idx="16">
                  <c:v>0</c:v>
                </c:pt>
                <c:pt idx="17">
                  <c:v>3</c:v>
                </c:pt>
                <c:pt idx="18">
                  <c:v>30</c:v>
                </c:pt>
                <c:pt idx="19">
                  <c:v>9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'2014'!$Z$2</c:f>
              <c:strCache>
                <c:ptCount val="1"/>
                <c:pt idx="0">
                  <c:v>John Day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'2014'!$Z$3:$Z$26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30</c:v>
                </c:pt>
                <c:pt idx="19">
                  <c:v>42</c:v>
                </c:pt>
                <c:pt idx="20">
                  <c:v>2</c:v>
                </c:pt>
                <c:pt idx="21">
                  <c:v>28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97692800"/>
        <c:axId val="198828800"/>
      </c:barChart>
      <c:dateAx>
        <c:axId val="197692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98828800"/>
        <c:crosses val="autoZero"/>
        <c:auto val="1"/>
        <c:lblOffset val="100"/>
        <c:baseTimeUnit val="days"/>
      </c:dateAx>
      <c:valAx>
        <c:axId val="198828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Adult Pacific Lamprey Collected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76928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'2010 Collection'!$E$2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'2010 Collection'!$A$3:$A$10</c:f>
              <c:numCache>
                <c:formatCode>m/d/yyyy</c:formatCode>
                <c:ptCount val="8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  <c:pt idx="6">
                  <c:v>40446</c:v>
                </c:pt>
                <c:pt idx="7">
                  <c:v>40447</c:v>
                </c:pt>
              </c:numCache>
            </c:numRef>
          </c:xVal>
          <c:yVal>
            <c:numRef>
              <c:f>'2010 Collection'!$E$3:$E$10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67232"/>
        <c:axId val="199568768"/>
      </c:scatterChart>
      <c:valAx>
        <c:axId val="199567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99568768"/>
        <c:crosses val="autoZero"/>
        <c:crossBetween val="midCat"/>
      </c:valAx>
      <c:valAx>
        <c:axId val="199568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567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Template!$I$2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Template!$L$2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Template!$L$3:$L$15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53568"/>
        <c:axId val="199855488"/>
      </c:scatterChart>
      <c:valAx>
        <c:axId val="1998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99855488"/>
        <c:crosses val="autoZero"/>
        <c:crossBetween val="midCat"/>
      </c:valAx>
      <c:valAx>
        <c:axId val="199855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8535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Template!$M$2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03008"/>
        <c:axId val="201004928"/>
      </c:scatterChart>
      <c:valAx>
        <c:axId val="20100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01004928"/>
        <c:crosses val="autoZero"/>
        <c:crossBetween val="midCat"/>
      </c:valAx>
      <c:valAx>
        <c:axId val="201004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003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Template!$O$2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398528"/>
        <c:axId val="201437184"/>
      </c:scatterChart>
      <c:valAx>
        <c:axId val="2013985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01437184"/>
        <c:crosses val="autoZero"/>
        <c:crossBetween val="midCat"/>
      </c:valAx>
      <c:valAx>
        <c:axId val="2014371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398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Bonneville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'2013'!$G$4:$G$26</c:f>
              <c:numCache>
                <c:formatCode>General</c:formatCode>
                <c:ptCount val="2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The Dalles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'2013'!$F$4:$F$26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0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17</c:v>
                </c:pt>
                <c:pt idx="20">
                  <c:v>7</c:v>
                </c:pt>
                <c:pt idx="21">
                  <c:v>2</c:v>
                </c:pt>
                <c:pt idx="22">
                  <c:v>7</c:v>
                </c:pt>
              </c:numCache>
            </c:numRef>
          </c:yVal>
          <c:smooth val="0"/>
        </c:ser>
        <c:ser>
          <c:idx val="0"/>
          <c:order val="2"/>
          <c:tx>
            <c:v>John Day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'2013'!$E$4:$E$26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32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342720"/>
        <c:axId val="200962816"/>
      </c:scatterChart>
      <c:valAx>
        <c:axId val="19934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1200"/>
            </a:pPr>
            <a:endParaRPr lang="en-US"/>
          </a:p>
        </c:txPr>
        <c:crossAx val="200962816"/>
        <c:crosses val="autoZero"/>
        <c:crossBetween val="midCat"/>
      </c:valAx>
      <c:valAx>
        <c:axId val="20096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99342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117690909938032"/>
          <c:h val="0.197627468697560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'2013'!$H$2</c:f>
              <c:strCache>
                <c:ptCount val="1"/>
                <c:pt idx="0">
                  <c:v>Daily Total Collection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'2013'!$H$4:$H$22</c:f>
              <c:numCache>
                <c:formatCode>General</c:formatCode>
                <c:ptCount val="19"/>
                <c:pt idx="0">
                  <c:v>141</c:v>
                </c:pt>
                <c:pt idx="1">
                  <c:v>51</c:v>
                </c:pt>
                <c:pt idx="2">
                  <c:v>34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867264"/>
        <c:axId val="201869184"/>
      </c:scatterChart>
      <c:valAx>
        <c:axId val="20186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201869184"/>
        <c:crosses val="autoZero"/>
        <c:crossBetween val="midCat"/>
      </c:valAx>
      <c:valAx>
        <c:axId val="201869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86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'2013'!$J$2</c:f>
              <c:strCache>
                <c:ptCount val="1"/>
                <c:pt idx="0">
                  <c:v>Accumulated Total Collection (Live)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'2013'!$J$4:$J$22</c:f>
              <c:numCache>
                <c:formatCode>General</c:formatCode>
                <c:ptCount val="19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75328"/>
        <c:axId val="226755712"/>
      </c:scatterChart>
      <c:valAx>
        <c:axId val="2230753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26755712"/>
        <c:crosses val="autoZero"/>
        <c:crossBetween val="midCat"/>
      </c:valAx>
      <c:valAx>
        <c:axId val="2267557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3075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'2012'!$L$3:$L$15</c:f>
              <c:numCache>
                <c:formatCode>General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'2012'!$I$3:$I$15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3</c:v>
                </c:pt>
                <c:pt idx="8">
                  <c:v>6</c:v>
                </c:pt>
                <c:pt idx="9">
                  <c:v>33</c:v>
                </c:pt>
                <c:pt idx="10">
                  <c:v>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'2012'!$E$3:$E$15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41</c:v>
                </c:pt>
                <c:pt idx="8">
                  <c:v>7</c:v>
                </c:pt>
                <c:pt idx="9">
                  <c:v>4</c:v>
                </c:pt>
                <c:pt idx="10">
                  <c:v>21</c:v>
                </c:pt>
                <c:pt idx="11">
                  <c:v>5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5819008"/>
        <c:axId val="195820928"/>
      </c:barChart>
      <c:scatterChart>
        <c:scatterStyle val="smoothMarker"/>
        <c:varyColors val="0"/>
        <c:ser>
          <c:idx val="0"/>
          <c:order val="3"/>
          <c:tx>
            <c:strRef>
              <c:f>'2012'!$O$2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'2012'!$O$3:$O$15</c:f>
              <c:numCache>
                <c:formatCode>General</c:formatCode>
                <c:ptCount val="13"/>
                <c:pt idx="0">
                  <c:v>80</c:v>
                </c:pt>
                <c:pt idx="1">
                  <c:v>91</c:v>
                </c:pt>
                <c:pt idx="2">
                  <c:v>102</c:v>
                </c:pt>
                <c:pt idx="3">
                  <c:v>114</c:v>
                </c:pt>
                <c:pt idx="4">
                  <c:v>120</c:v>
                </c:pt>
                <c:pt idx="5">
                  <c:v>137</c:v>
                </c:pt>
                <c:pt idx="6">
                  <c:v>171</c:v>
                </c:pt>
                <c:pt idx="7">
                  <c:v>203</c:v>
                </c:pt>
                <c:pt idx="8">
                  <c:v>214</c:v>
                </c:pt>
                <c:pt idx="9">
                  <c:v>251</c:v>
                </c:pt>
                <c:pt idx="10">
                  <c:v>272</c:v>
                </c:pt>
                <c:pt idx="11">
                  <c:v>288</c:v>
                </c:pt>
                <c:pt idx="12">
                  <c:v>300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90560"/>
        <c:axId val="195888640"/>
      </c:scatterChart>
      <c:dateAx>
        <c:axId val="195819008"/>
        <c:scaling>
          <c:orientation val="minMax"/>
          <c:min val="41072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/>
            </a:pPr>
            <a:endParaRPr lang="en-US"/>
          </a:p>
        </c:txPr>
        <c:crossAx val="195820928"/>
        <c:crosses val="autoZero"/>
        <c:auto val="1"/>
        <c:lblOffset val="100"/>
        <c:baseTimeUnit val="days"/>
        <c:majorUnit val="3"/>
      </c:dateAx>
      <c:valAx>
        <c:axId val="1958209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Daily Collections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95819008"/>
        <c:crosses val="autoZero"/>
        <c:crossBetween val="between"/>
      </c:valAx>
      <c:valAx>
        <c:axId val="1958886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Accumulated Total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890560"/>
        <c:crosses val="max"/>
        <c:crossBetween val="midCat"/>
      </c:valAx>
      <c:valAx>
        <c:axId val="195890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5888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914941053639014"/>
          <c:y val="7.8560871178981431E-2"/>
          <c:w val="0.28824770522469223"/>
          <c:h val="0.251835613351361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2012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'2012'!$M$2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'2012'!$M$3:$M$15</c:f>
              <c:numCache>
                <c:formatCode>General</c:formatCode>
                <c:ptCount val="13"/>
                <c:pt idx="0">
                  <c:v>80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6</c:v>
                </c:pt>
                <c:pt idx="5">
                  <c:v>17</c:v>
                </c:pt>
                <c:pt idx="6">
                  <c:v>34</c:v>
                </c:pt>
                <c:pt idx="7">
                  <c:v>44</c:v>
                </c:pt>
                <c:pt idx="8">
                  <c:v>13</c:v>
                </c:pt>
                <c:pt idx="9">
                  <c:v>37</c:v>
                </c:pt>
                <c:pt idx="10">
                  <c:v>21</c:v>
                </c:pt>
                <c:pt idx="11">
                  <c:v>16</c:v>
                </c:pt>
                <c:pt idx="12">
                  <c:v>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98368"/>
        <c:axId val="195916928"/>
      </c:scatterChart>
      <c:valAx>
        <c:axId val="19589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95916928"/>
        <c:crosses val="autoZero"/>
        <c:crossBetween val="midCat"/>
      </c:valAx>
      <c:valAx>
        <c:axId val="195916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58983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'2011'!$E$2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'2011'!$J$2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'2011'!$M$2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'2011'!$M$3:$M$24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99584"/>
        <c:axId val="199270400"/>
      </c:scatterChart>
      <c:valAx>
        <c:axId val="19889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99270400"/>
        <c:crosses val="autoZero"/>
        <c:crossBetween val="midCat"/>
      </c:valAx>
      <c:valAx>
        <c:axId val="199270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8899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11008479709267"/>
          <c:y val="0.26331285814404093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'2011'!$N$2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'2011'!$N$3:$N$24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18</c:v>
                </c:pt>
                <c:pt idx="4">
                  <c:v>0</c:v>
                </c:pt>
                <c:pt idx="5">
                  <c:v>5</c:v>
                </c:pt>
                <c:pt idx="6">
                  <c:v>13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21</c:v>
                </c:pt>
                <c:pt idx="11">
                  <c:v>55</c:v>
                </c:pt>
                <c:pt idx="12">
                  <c:v>27</c:v>
                </c:pt>
                <c:pt idx="13">
                  <c:v>15</c:v>
                </c:pt>
                <c:pt idx="14">
                  <c:v>29</c:v>
                </c:pt>
                <c:pt idx="15">
                  <c:v>22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2</c:v>
                </c:pt>
                <c:pt idx="20">
                  <c:v>4</c:v>
                </c:pt>
                <c:pt idx="21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350528"/>
        <c:axId val="199459200"/>
      </c:scatterChart>
      <c:valAx>
        <c:axId val="1993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99459200"/>
        <c:crosses val="autoZero"/>
        <c:crossBetween val="midCat"/>
      </c:valAx>
      <c:valAx>
        <c:axId val="199459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350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123891503207069"/>
          <c:y val="0.24935125255939869"/>
          <c:w val="0.23329722468123437"/>
          <c:h val="0.109070646273927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'2011'!$S$2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'2011'!$S$3:$S$24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31</c:v>
                </c:pt>
                <c:pt idx="6">
                  <c:v>44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89</c:v>
                </c:pt>
                <c:pt idx="11">
                  <c:v>140</c:v>
                </c:pt>
                <c:pt idx="12">
                  <c:v>167</c:v>
                </c:pt>
                <c:pt idx="13">
                  <c:v>182</c:v>
                </c:pt>
                <c:pt idx="14">
                  <c:v>211</c:v>
                </c:pt>
                <c:pt idx="15">
                  <c:v>233</c:v>
                </c:pt>
                <c:pt idx="16">
                  <c:v>246</c:v>
                </c:pt>
                <c:pt idx="17">
                  <c:v>262</c:v>
                </c:pt>
                <c:pt idx="18">
                  <c:v>280</c:v>
                </c:pt>
                <c:pt idx="19">
                  <c:v>282</c:v>
                </c:pt>
                <c:pt idx="20">
                  <c:v>286</c:v>
                </c:pt>
                <c:pt idx="21">
                  <c:v>295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529216"/>
        <c:axId val="199530752"/>
      </c:scatterChart>
      <c:valAx>
        <c:axId val="1995292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99530752"/>
        <c:crosses val="autoZero"/>
        <c:crossBetween val="midCat"/>
      </c:valAx>
      <c:valAx>
        <c:axId val="1995307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529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</xdr:colOff>
      <xdr:row>5</xdr:row>
      <xdr:rowOff>7620</xdr:rowOff>
    </xdr:from>
    <xdr:to>
      <xdr:col>31</xdr:col>
      <xdr:colOff>160020</xdr:colOff>
      <xdr:row>24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</xdr:row>
      <xdr:rowOff>152400</xdr:rowOff>
    </xdr:from>
    <xdr:to>
      <xdr:col>21</xdr:col>
      <xdr:colOff>388620</xdr:colOff>
      <xdr:row>23</xdr:row>
      <xdr:rowOff>163830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40</xdr:row>
      <xdr:rowOff>152400</xdr:rowOff>
    </xdr:from>
    <xdr:to>
      <xdr:col>21</xdr:col>
      <xdr:colOff>396240</xdr:colOff>
      <xdr:row>60</xdr:row>
      <xdr:rowOff>140970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205740</xdr:colOff>
      <xdr:row>40</xdr:row>
      <xdr:rowOff>99060</xdr:rowOff>
    </xdr:from>
    <xdr:to>
      <xdr:col>12</xdr:col>
      <xdr:colOff>525780</xdr:colOff>
      <xdr:row>55</xdr:row>
      <xdr:rowOff>160020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434340</xdr:colOff>
      <xdr:row>1</xdr:row>
      <xdr:rowOff>160020</xdr:rowOff>
    </xdr:from>
    <xdr:to>
      <xdr:col>24</xdr:col>
      <xdr:colOff>45720</xdr:colOff>
      <xdr:row>15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548640</xdr:colOff>
      <xdr:row>16</xdr:row>
      <xdr:rowOff>144780</xdr:rowOff>
    </xdr:from>
    <xdr:to>
      <xdr:col>23</xdr:col>
      <xdr:colOff>403860</xdr:colOff>
      <xdr:row>36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</xdr:row>
      <xdr:rowOff>232410</xdr:rowOff>
    </xdr:from>
    <xdr:to>
      <xdr:col>27</xdr:col>
      <xdr:colOff>396240</xdr:colOff>
      <xdr:row>21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22</xdr:row>
      <xdr:rowOff>91440</xdr:rowOff>
    </xdr:from>
    <xdr:to>
      <xdr:col>27</xdr:col>
      <xdr:colOff>335280</xdr:colOff>
      <xdr:row>45</xdr:row>
      <xdr:rowOff>49530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167640</xdr:colOff>
      <xdr:row>33</xdr:row>
      <xdr:rowOff>26670</xdr:rowOff>
    </xdr:from>
    <xdr:to>
      <xdr:col>18</xdr:col>
      <xdr:colOff>678180</xdr:colOff>
      <xdr:row>48</xdr:row>
      <xdr:rowOff>156210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0</xdr:row>
      <xdr:rowOff>125730</xdr:rowOff>
    </xdr:from>
    <xdr:to>
      <xdr:col>24</xdr:col>
      <xdr:colOff>152400</xdr:colOff>
      <xdr:row>12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472440</xdr:colOff>
      <xdr:row>0</xdr:row>
      <xdr:rowOff>297180</xdr:rowOff>
    </xdr:from>
    <xdr:to>
      <xdr:col>24</xdr:col>
      <xdr:colOff>137160</xdr:colOff>
      <xdr:row>18</xdr:row>
      <xdr:rowOff>87630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502920</xdr:colOff>
      <xdr:row>19</xdr:row>
      <xdr:rowOff>83820</xdr:rowOff>
    </xdr:from>
    <xdr:to>
      <xdr:col>24</xdr:col>
      <xdr:colOff>167640</xdr:colOff>
      <xdr:row>39</xdr:row>
      <xdr:rowOff>72390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19</xdr:row>
      <xdr:rowOff>60960</xdr:rowOff>
    </xdr:from>
    <xdr:to>
      <xdr:col>15</xdr:col>
      <xdr:colOff>228600</xdr:colOff>
      <xdr:row>34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umd@yakamafish-nsn.gov" TargetMode="External"/><Relationship Id="rId2" Type="http://schemas.openxmlformats.org/officeDocument/2006/relationships/hyperlink" Target="mailto:lamr@yakamafish-nsn.gov" TargetMode="External"/><Relationship Id="rId1" Type="http://schemas.openxmlformats.org/officeDocument/2006/relationships/hyperlink" Target="mailto:slee@uidaho.edu" TargetMode="External"/><Relationship Id="rId4" Type="http://schemas.openxmlformats.org/officeDocument/2006/relationships/hyperlink" Target="mailto:mhanks@zoho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tel:%28509%29%20881-2388" TargetMode="External"/><Relationship Id="rId13" Type="http://schemas.openxmlformats.org/officeDocument/2006/relationships/hyperlink" Target="mailto:lukp@yakamafish-nsn.gov" TargetMode="External"/><Relationship Id="rId18" Type="http://schemas.openxmlformats.org/officeDocument/2006/relationships/hyperlink" Target="mailto:Robert.P.Cordie@usace.army.mil" TargetMode="External"/><Relationship Id="rId3" Type="http://schemas.openxmlformats.org/officeDocument/2006/relationships/hyperlink" Target="tel:503-808-4779" TargetMode="External"/><Relationship Id="rId7" Type="http://schemas.openxmlformats.org/officeDocument/2006/relationships/hyperlink" Target="mailto:Ida.M.Royer@usace.army.mil" TargetMode="External"/><Relationship Id="rId12" Type="http://schemas.openxmlformats.org/officeDocument/2006/relationships/hyperlink" Target="mailto:rosb@yakamafish-nsn.gov" TargetMode="External"/><Relationship Id="rId17" Type="http://schemas.openxmlformats.org/officeDocument/2006/relationships/hyperlink" Target="mailto:Robert.P.Cordie@usace.army.mil" TargetMode="External"/><Relationship Id="rId2" Type="http://schemas.openxmlformats.org/officeDocument/2006/relationships/hyperlink" Target="mailto:Andrew.W.Traylor@usace.army.mil" TargetMode="External"/><Relationship Id="rId16" Type="http://schemas.openxmlformats.org/officeDocument/2006/relationships/hyperlink" Target="mailto:Paul.S.Keller@usace.army.mil" TargetMode="External"/><Relationship Id="rId1" Type="http://schemas.openxmlformats.org/officeDocument/2006/relationships/hyperlink" Target="mailto:sean.c.tackley@usace.army.mil" TargetMode="External"/><Relationship Id="rId6" Type="http://schemas.openxmlformats.org/officeDocument/2006/relationships/hyperlink" Target="mailto:Ben.J.Hausmann@usace.army.mil" TargetMode="External"/><Relationship Id="rId11" Type="http://schemas.openxmlformats.org/officeDocument/2006/relationships/hyperlink" Target="mailto:lukp@yakamafish-nsn.gov" TargetMode="External"/><Relationship Id="rId5" Type="http://schemas.openxmlformats.org/officeDocument/2006/relationships/hyperlink" Target="mailto:Nathan.A.Zorich@usace.army.mil" TargetMode="External"/><Relationship Id="rId15" Type="http://schemas.openxmlformats.org/officeDocument/2006/relationships/hyperlink" Target="mailto:Miroslaw.A.Zyndol@usace.army.mil" TargetMode="External"/><Relationship Id="rId10" Type="http://schemas.openxmlformats.org/officeDocument/2006/relationships/hyperlink" Target="mailto:aaronjackson@ctuir.com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mailto:Jonathan.g.rerecich@usace.army.mil" TargetMode="External"/><Relationship Id="rId9" Type="http://schemas.openxmlformats.org/officeDocument/2006/relationships/hyperlink" Target="mailto:chask@dcpud.org" TargetMode="External"/><Relationship Id="rId14" Type="http://schemas.openxmlformats.org/officeDocument/2006/relationships/hyperlink" Target="mailto:rosb@yakamafish-nsn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A10" workbookViewId="0">
      <selection activeCell="L28" sqref="L28"/>
    </sheetView>
  </sheetViews>
  <sheetFormatPr defaultRowHeight="14.4" x14ac:dyDescent="0.3"/>
  <cols>
    <col min="1" max="1" width="9.88671875" customWidth="1"/>
    <col min="2" max="4" width="13.21875" bestFit="1" customWidth="1"/>
    <col min="5" max="5" width="13.44140625" customWidth="1"/>
    <col min="6" max="7" width="14.21875" bestFit="1" customWidth="1"/>
    <col min="8" max="8" width="4.44140625" bestFit="1" customWidth="1"/>
    <col min="9" max="9" width="28.21875" customWidth="1"/>
    <col min="11" max="11" width="10" customWidth="1"/>
    <col min="14" max="14" width="15.6640625" bestFit="1" customWidth="1"/>
    <col min="16" max="16" width="13.33203125" customWidth="1"/>
    <col min="17" max="17" width="10" customWidth="1"/>
    <col min="258" max="258" width="23.33203125" customWidth="1"/>
    <col min="259" max="259" width="18.5546875" customWidth="1"/>
    <col min="260" max="260" width="15.33203125" customWidth="1"/>
    <col min="261" max="261" width="13.44140625" customWidth="1"/>
    <col min="262" max="262" width="17.33203125" customWidth="1"/>
    <col min="263" max="263" width="14.88671875" customWidth="1"/>
    <col min="267" max="267" width="10" customWidth="1"/>
    <col min="514" max="514" width="23.33203125" customWidth="1"/>
    <col min="515" max="515" width="18.5546875" customWidth="1"/>
    <col min="516" max="516" width="15.33203125" customWidth="1"/>
    <col min="517" max="517" width="13.44140625" customWidth="1"/>
    <col min="518" max="518" width="17.33203125" customWidth="1"/>
    <col min="519" max="519" width="14.88671875" customWidth="1"/>
    <col min="523" max="523" width="10" customWidth="1"/>
    <col min="770" max="770" width="23.33203125" customWidth="1"/>
    <col min="771" max="771" width="18.5546875" customWidth="1"/>
    <col min="772" max="772" width="15.33203125" customWidth="1"/>
    <col min="773" max="773" width="13.44140625" customWidth="1"/>
    <col min="774" max="774" width="17.33203125" customWidth="1"/>
    <col min="775" max="775" width="14.88671875" customWidth="1"/>
    <col min="779" max="779" width="10" customWidth="1"/>
    <col min="1026" max="1026" width="23.33203125" customWidth="1"/>
    <col min="1027" max="1027" width="18.5546875" customWidth="1"/>
    <col min="1028" max="1028" width="15.33203125" customWidth="1"/>
    <col min="1029" max="1029" width="13.44140625" customWidth="1"/>
    <col min="1030" max="1030" width="17.33203125" customWidth="1"/>
    <col min="1031" max="1031" width="14.88671875" customWidth="1"/>
    <col min="1035" max="1035" width="10" customWidth="1"/>
    <col min="1282" max="1282" width="23.33203125" customWidth="1"/>
    <col min="1283" max="1283" width="18.5546875" customWidth="1"/>
    <col min="1284" max="1284" width="15.33203125" customWidth="1"/>
    <col min="1285" max="1285" width="13.44140625" customWidth="1"/>
    <col min="1286" max="1286" width="17.33203125" customWidth="1"/>
    <col min="1287" max="1287" width="14.88671875" customWidth="1"/>
    <col min="1291" max="1291" width="10" customWidth="1"/>
    <col min="1538" max="1538" width="23.33203125" customWidth="1"/>
    <col min="1539" max="1539" width="18.5546875" customWidth="1"/>
    <col min="1540" max="1540" width="15.33203125" customWidth="1"/>
    <col min="1541" max="1541" width="13.44140625" customWidth="1"/>
    <col min="1542" max="1542" width="17.33203125" customWidth="1"/>
    <col min="1543" max="1543" width="14.88671875" customWidth="1"/>
    <col min="1547" max="1547" width="10" customWidth="1"/>
    <col min="1794" max="1794" width="23.33203125" customWidth="1"/>
    <col min="1795" max="1795" width="18.5546875" customWidth="1"/>
    <col min="1796" max="1796" width="15.33203125" customWidth="1"/>
    <col min="1797" max="1797" width="13.44140625" customWidth="1"/>
    <col min="1798" max="1798" width="17.33203125" customWidth="1"/>
    <col min="1799" max="1799" width="14.88671875" customWidth="1"/>
    <col min="1803" max="1803" width="10" customWidth="1"/>
    <col min="2050" max="2050" width="23.33203125" customWidth="1"/>
    <col min="2051" max="2051" width="18.5546875" customWidth="1"/>
    <col min="2052" max="2052" width="15.33203125" customWidth="1"/>
    <col min="2053" max="2053" width="13.44140625" customWidth="1"/>
    <col min="2054" max="2054" width="17.33203125" customWidth="1"/>
    <col min="2055" max="2055" width="14.88671875" customWidth="1"/>
    <col min="2059" max="2059" width="10" customWidth="1"/>
    <col min="2306" max="2306" width="23.33203125" customWidth="1"/>
    <col min="2307" max="2307" width="18.5546875" customWidth="1"/>
    <col min="2308" max="2308" width="15.33203125" customWidth="1"/>
    <col min="2309" max="2309" width="13.44140625" customWidth="1"/>
    <col min="2310" max="2310" width="17.33203125" customWidth="1"/>
    <col min="2311" max="2311" width="14.88671875" customWidth="1"/>
    <col min="2315" max="2315" width="10" customWidth="1"/>
    <col min="2562" max="2562" width="23.33203125" customWidth="1"/>
    <col min="2563" max="2563" width="18.5546875" customWidth="1"/>
    <col min="2564" max="2564" width="15.33203125" customWidth="1"/>
    <col min="2565" max="2565" width="13.44140625" customWidth="1"/>
    <col min="2566" max="2566" width="17.33203125" customWidth="1"/>
    <col min="2567" max="2567" width="14.88671875" customWidth="1"/>
    <col min="2571" max="2571" width="10" customWidth="1"/>
    <col min="2818" max="2818" width="23.33203125" customWidth="1"/>
    <col min="2819" max="2819" width="18.5546875" customWidth="1"/>
    <col min="2820" max="2820" width="15.33203125" customWidth="1"/>
    <col min="2821" max="2821" width="13.44140625" customWidth="1"/>
    <col min="2822" max="2822" width="17.33203125" customWidth="1"/>
    <col min="2823" max="2823" width="14.88671875" customWidth="1"/>
    <col min="2827" max="2827" width="10" customWidth="1"/>
    <col min="3074" max="3074" width="23.33203125" customWidth="1"/>
    <col min="3075" max="3075" width="18.5546875" customWidth="1"/>
    <col min="3076" max="3076" width="15.33203125" customWidth="1"/>
    <col min="3077" max="3077" width="13.44140625" customWidth="1"/>
    <col min="3078" max="3078" width="17.33203125" customWidth="1"/>
    <col min="3079" max="3079" width="14.88671875" customWidth="1"/>
    <col min="3083" max="3083" width="10" customWidth="1"/>
    <col min="3330" max="3330" width="23.33203125" customWidth="1"/>
    <col min="3331" max="3331" width="18.5546875" customWidth="1"/>
    <col min="3332" max="3332" width="15.33203125" customWidth="1"/>
    <col min="3333" max="3333" width="13.44140625" customWidth="1"/>
    <col min="3334" max="3334" width="17.33203125" customWidth="1"/>
    <col min="3335" max="3335" width="14.88671875" customWidth="1"/>
    <col min="3339" max="3339" width="10" customWidth="1"/>
    <col min="3586" max="3586" width="23.33203125" customWidth="1"/>
    <col min="3587" max="3587" width="18.5546875" customWidth="1"/>
    <col min="3588" max="3588" width="15.33203125" customWidth="1"/>
    <col min="3589" max="3589" width="13.44140625" customWidth="1"/>
    <col min="3590" max="3590" width="17.33203125" customWidth="1"/>
    <col min="3591" max="3591" width="14.88671875" customWidth="1"/>
    <col min="3595" max="3595" width="10" customWidth="1"/>
    <col min="3842" max="3842" width="23.33203125" customWidth="1"/>
    <col min="3843" max="3843" width="18.5546875" customWidth="1"/>
    <col min="3844" max="3844" width="15.33203125" customWidth="1"/>
    <col min="3845" max="3845" width="13.44140625" customWidth="1"/>
    <col min="3846" max="3846" width="17.33203125" customWidth="1"/>
    <col min="3847" max="3847" width="14.88671875" customWidth="1"/>
    <col min="3851" max="3851" width="10" customWidth="1"/>
    <col min="4098" max="4098" width="23.33203125" customWidth="1"/>
    <col min="4099" max="4099" width="18.5546875" customWidth="1"/>
    <col min="4100" max="4100" width="15.33203125" customWidth="1"/>
    <col min="4101" max="4101" width="13.44140625" customWidth="1"/>
    <col min="4102" max="4102" width="17.33203125" customWidth="1"/>
    <col min="4103" max="4103" width="14.88671875" customWidth="1"/>
    <col min="4107" max="4107" width="10" customWidth="1"/>
    <col min="4354" max="4354" width="23.33203125" customWidth="1"/>
    <col min="4355" max="4355" width="18.5546875" customWidth="1"/>
    <col min="4356" max="4356" width="15.33203125" customWidth="1"/>
    <col min="4357" max="4357" width="13.44140625" customWidth="1"/>
    <col min="4358" max="4358" width="17.33203125" customWidth="1"/>
    <col min="4359" max="4359" width="14.88671875" customWidth="1"/>
    <col min="4363" max="4363" width="10" customWidth="1"/>
    <col min="4610" max="4610" width="23.33203125" customWidth="1"/>
    <col min="4611" max="4611" width="18.5546875" customWidth="1"/>
    <col min="4612" max="4612" width="15.33203125" customWidth="1"/>
    <col min="4613" max="4613" width="13.44140625" customWidth="1"/>
    <col min="4614" max="4614" width="17.33203125" customWidth="1"/>
    <col min="4615" max="4615" width="14.88671875" customWidth="1"/>
    <col min="4619" max="4619" width="10" customWidth="1"/>
    <col min="4866" max="4866" width="23.33203125" customWidth="1"/>
    <col min="4867" max="4867" width="18.5546875" customWidth="1"/>
    <col min="4868" max="4868" width="15.33203125" customWidth="1"/>
    <col min="4869" max="4869" width="13.44140625" customWidth="1"/>
    <col min="4870" max="4870" width="17.33203125" customWidth="1"/>
    <col min="4871" max="4871" width="14.88671875" customWidth="1"/>
    <col min="4875" max="4875" width="10" customWidth="1"/>
    <col min="5122" max="5122" width="23.33203125" customWidth="1"/>
    <col min="5123" max="5123" width="18.5546875" customWidth="1"/>
    <col min="5124" max="5124" width="15.33203125" customWidth="1"/>
    <col min="5125" max="5125" width="13.44140625" customWidth="1"/>
    <col min="5126" max="5126" width="17.33203125" customWidth="1"/>
    <col min="5127" max="5127" width="14.88671875" customWidth="1"/>
    <col min="5131" max="5131" width="10" customWidth="1"/>
    <col min="5378" max="5378" width="23.33203125" customWidth="1"/>
    <col min="5379" max="5379" width="18.5546875" customWidth="1"/>
    <col min="5380" max="5380" width="15.33203125" customWidth="1"/>
    <col min="5381" max="5381" width="13.44140625" customWidth="1"/>
    <col min="5382" max="5382" width="17.33203125" customWidth="1"/>
    <col min="5383" max="5383" width="14.88671875" customWidth="1"/>
    <col min="5387" max="5387" width="10" customWidth="1"/>
    <col min="5634" max="5634" width="23.33203125" customWidth="1"/>
    <col min="5635" max="5635" width="18.5546875" customWidth="1"/>
    <col min="5636" max="5636" width="15.33203125" customWidth="1"/>
    <col min="5637" max="5637" width="13.44140625" customWidth="1"/>
    <col min="5638" max="5638" width="17.33203125" customWidth="1"/>
    <col min="5639" max="5639" width="14.88671875" customWidth="1"/>
    <col min="5643" max="5643" width="10" customWidth="1"/>
    <col min="5890" max="5890" width="23.33203125" customWidth="1"/>
    <col min="5891" max="5891" width="18.5546875" customWidth="1"/>
    <col min="5892" max="5892" width="15.33203125" customWidth="1"/>
    <col min="5893" max="5893" width="13.44140625" customWidth="1"/>
    <col min="5894" max="5894" width="17.33203125" customWidth="1"/>
    <col min="5895" max="5895" width="14.88671875" customWidth="1"/>
    <col min="5899" max="5899" width="10" customWidth="1"/>
    <col min="6146" max="6146" width="23.33203125" customWidth="1"/>
    <col min="6147" max="6147" width="18.5546875" customWidth="1"/>
    <col min="6148" max="6148" width="15.33203125" customWidth="1"/>
    <col min="6149" max="6149" width="13.44140625" customWidth="1"/>
    <col min="6150" max="6150" width="17.33203125" customWidth="1"/>
    <col min="6151" max="6151" width="14.88671875" customWidth="1"/>
    <col min="6155" max="6155" width="10" customWidth="1"/>
    <col min="6402" max="6402" width="23.33203125" customWidth="1"/>
    <col min="6403" max="6403" width="18.5546875" customWidth="1"/>
    <col min="6404" max="6404" width="15.33203125" customWidth="1"/>
    <col min="6405" max="6405" width="13.44140625" customWidth="1"/>
    <col min="6406" max="6406" width="17.33203125" customWidth="1"/>
    <col min="6407" max="6407" width="14.88671875" customWidth="1"/>
    <col min="6411" max="6411" width="10" customWidth="1"/>
    <col min="6658" max="6658" width="23.33203125" customWidth="1"/>
    <col min="6659" max="6659" width="18.5546875" customWidth="1"/>
    <col min="6660" max="6660" width="15.33203125" customWidth="1"/>
    <col min="6661" max="6661" width="13.44140625" customWidth="1"/>
    <col min="6662" max="6662" width="17.33203125" customWidth="1"/>
    <col min="6663" max="6663" width="14.88671875" customWidth="1"/>
    <col min="6667" max="6667" width="10" customWidth="1"/>
    <col min="6914" max="6914" width="23.33203125" customWidth="1"/>
    <col min="6915" max="6915" width="18.5546875" customWidth="1"/>
    <col min="6916" max="6916" width="15.33203125" customWidth="1"/>
    <col min="6917" max="6917" width="13.44140625" customWidth="1"/>
    <col min="6918" max="6918" width="17.33203125" customWidth="1"/>
    <col min="6919" max="6919" width="14.88671875" customWidth="1"/>
    <col min="6923" max="6923" width="10" customWidth="1"/>
    <col min="7170" max="7170" width="23.33203125" customWidth="1"/>
    <col min="7171" max="7171" width="18.5546875" customWidth="1"/>
    <col min="7172" max="7172" width="15.33203125" customWidth="1"/>
    <col min="7173" max="7173" width="13.44140625" customWidth="1"/>
    <col min="7174" max="7174" width="17.33203125" customWidth="1"/>
    <col min="7175" max="7175" width="14.88671875" customWidth="1"/>
    <col min="7179" max="7179" width="10" customWidth="1"/>
    <col min="7426" max="7426" width="23.33203125" customWidth="1"/>
    <col min="7427" max="7427" width="18.5546875" customWidth="1"/>
    <col min="7428" max="7428" width="15.33203125" customWidth="1"/>
    <col min="7429" max="7429" width="13.44140625" customWidth="1"/>
    <col min="7430" max="7430" width="17.33203125" customWidth="1"/>
    <col min="7431" max="7431" width="14.88671875" customWidth="1"/>
    <col min="7435" max="7435" width="10" customWidth="1"/>
    <col min="7682" max="7682" width="23.33203125" customWidth="1"/>
    <col min="7683" max="7683" width="18.5546875" customWidth="1"/>
    <col min="7684" max="7684" width="15.33203125" customWidth="1"/>
    <col min="7685" max="7685" width="13.44140625" customWidth="1"/>
    <col min="7686" max="7686" width="17.33203125" customWidth="1"/>
    <col min="7687" max="7687" width="14.88671875" customWidth="1"/>
    <col min="7691" max="7691" width="10" customWidth="1"/>
    <col min="7938" max="7938" width="23.33203125" customWidth="1"/>
    <col min="7939" max="7939" width="18.5546875" customWidth="1"/>
    <col min="7940" max="7940" width="15.33203125" customWidth="1"/>
    <col min="7941" max="7941" width="13.44140625" customWidth="1"/>
    <col min="7942" max="7942" width="17.33203125" customWidth="1"/>
    <col min="7943" max="7943" width="14.88671875" customWidth="1"/>
    <col min="7947" max="7947" width="10" customWidth="1"/>
    <col min="8194" max="8194" width="23.33203125" customWidth="1"/>
    <col min="8195" max="8195" width="18.5546875" customWidth="1"/>
    <col min="8196" max="8196" width="15.33203125" customWidth="1"/>
    <col min="8197" max="8197" width="13.44140625" customWidth="1"/>
    <col min="8198" max="8198" width="17.33203125" customWidth="1"/>
    <col min="8199" max="8199" width="14.88671875" customWidth="1"/>
    <col min="8203" max="8203" width="10" customWidth="1"/>
    <col min="8450" max="8450" width="23.33203125" customWidth="1"/>
    <col min="8451" max="8451" width="18.5546875" customWidth="1"/>
    <col min="8452" max="8452" width="15.33203125" customWidth="1"/>
    <col min="8453" max="8453" width="13.44140625" customWidth="1"/>
    <col min="8454" max="8454" width="17.33203125" customWidth="1"/>
    <col min="8455" max="8455" width="14.88671875" customWidth="1"/>
    <col min="8459" max="8459" width="10" customWidth="1"/>
    <col min="8706" max="8706" width="23.33203125" customWidth="1"/>
    <col min="8707" max="8707" width="18.5546875" customWidth="1"/>
    <col min="8708" max="8708" width="15.33203125" customWidth="1"/>
    <col min="8709" max="8709" width="13.44140625" customWidth="1"/>
    <col min="8710" max="8710" width="17.33203125" customWidth="1"/>
    <col min="8711" max="8711" width="14.88671875" customWidth="1"/>
    <col min="8715" max="8715" width="10" customWidth="1"/>
    <col min="8962" max="8962" width="23.33203125" customWidth="1"/>
    <col min="8963" max="8963" width="18.5546875" customWidth="1"/>
    <col min="8964" max="8964" width="15.33203125" customWidth="1"/>
    <col min="8965" max="8965" width="13.44140625" customWidth="1"/>
    <col min="8966" max="8966" width="17.33203125" customWidth="1"/>
    <col min="8967" max="8967" width="14.88671875" customWidth="1"/>
    <col min="8971" max="8971" width="10" customWidth="1"/>
    <col min="9218" max="9218" width="23.33203125" customWidth="1"/>
    <col min="9219" max="9219" width="18.5546875" customWidth="1"/>
    <col min="9220" max="9220" width="15.33203125" customWidth="1"/>
    <col min="9221" max="9221" width="13.44140625" customWidth="1"/>
    <col min="9222" max="9222" width="17.33203125" customWidth="1"/>
    <col min="9223" max="9223" width="14.88671875" customWidth="1"/>
    <col min="9227" max="9227" width="10" customWidth="1"/>
    <col min="9474" max="9474" width="23.33203125" customWidth="1"/>
    <col min="9475" max="9475" width="18.5546875" customWidth="1"/>
    <col min="9476" max="9476" width="15.33203125" customWidth="1"/>
    <col min="9477" max="9477" width="13.44140625" customWidth="1"/>
    <col min="9478" max="9478" width="17.33203125" customWidth="1"/>
    <col min="9479" max="9479" width="14.88671875" customWidth="1"/>
    <col min="9483" max="9483" width="10" customWidth="1"/>
    <col min="9730" max="9730" width="23.33203125" customWidth="1"/>
    <col min="9731" max="9731" width="18.5546875" customWidth="1"/>
    <col min="9732" max="9732" width="15.33203125" customWidth="1"/>
    <col min="9733" max="9733" width="13.44140625" customWidth="1"/>
    <col min="9734" max="9734" width="17.33203125" customWidth="1"/>
    <col min="9735" max="9735" width="14.88671875" customWidth="1"/>
    <col min="9739" max="9739" width="10" customWidth="1"/>
    <col min="9986" max="9986" width="23.33203125" customWidth="1"/>
    <col min="9987" max="9987" width="18.5546875" customWidth="1"/>
    <col min="9988" max="9988" width="15.33203125" customWidth="1"/>
    <col min="9989" max="9989" width="13.44140625" customWidth="1"/>
    <col min="9990" max="9990" width="17.33203125" customWidth="1"/>
    <col min="9991" max="9991" width="14.88671875" customWidth="1"/>
    <col min="9995" max="9995" width="10" customWidth="1"/>
    <col min="10242" max="10242" width="23.33203125" customWidth="1"/>
    <col min="10243" max="10243" width="18.5546875" customWidth="1"/>
    <col min="10244" max="10244" width="15.33203125" customWidth="1"/>
    <col min="10245" max="10245" width="13.44140625" customWidth="1"/>
    <col min="10246" max="10246" width="17.33203125" customWidth="1"/>
    <col min="10247" max="10247" width="14.88671875" customWidth="1"/>
    <col min="10251" max="10251" width="10" customWidth="1"/>
    <col min="10498" max="10498" width="23.33203125" customWidth="1"/>
    <col min="10499" max="10499" width="18.5546875" customWidth="1"/>
    <col min="10500" max="10500" width="15.33203125" customWidth="1"/>
    <col min="10501" max="10501" width="13.44140625" customWidth="1"/>
    <col min="10502" max="10502" width="17.33203125" customWidth="1"/>
    <col min="10503" max="10503" width="14.88671875" customWidth="1"/>
    <col min="10507" max="10507" width="10" customWidth="1"/>
    <col min="10754" max="10754" width="23.33203125" customWidth="1"/>
    <col min="10755" max="10755" width="18.5546875" customWidth="1"/>
    <col min="10756" max="10756" width="15.33203125" customWidth="1"/>
    <col min="10757" max="10757" width="13.44140625" customWidth="1"/>
    <col min="10758" max="10758" width="17.33203125" customWidth="1"/>
    <col min="10759" max="10759" width="14.88671875" customWidth="1"/>
    <col min="10763" max="10763" width="10" customWidth="1"/>
    <col min="11010" max="11010" width="23.33203125" customWidth="1"/>
    <col min="11011" max="11011" width="18.5546875" customWidth="1"/>
    <col min="11012" max="11012" width="15.33203125" customWidth="1"/>
    <col min="11013" max="11013" width="13.44140625" customWidth="1"/>
    <col min="11014" max="11014" width="17.33203125" customWidth="1"/>
    <col min="11015" max="11015" width="14.88671875" customWidth="1"/>
    <col min="11019" max="11019" width="10" customWidth="1"/>
    <col min="11266" max="11266" width="23.33203125" customWidth="1"/>
    <col min="11267" max="11267" width="18.5546875" customWidth="1"/>
    <col min="11268" max="11268" width="15.33203125" customWidth="1"/>
    <col min="11269" max="11269" width="13.44140625" customWidth="1"/>
    <col min="11270" max="11270" width="17.33203125" customWidth="1"/>
    <col min="11271" max="11271" width="14.88671875" customWidth="1"/>
    <col min="11275" max="11275" width="10" customWidth="1"/>
    <col min="11522" max="11522" width="23.33203125" customWidth="1"/>
    <col min="11523" max="11523" width="18.5546875" customWidth="1"/>
    <col min="11524" max="11524" width="15.33203125" customWidth="1"/>
    <col min="11525" max="11525" width="13.44140625" customWidth="1"/>
    <col min="11526" max="11526" width="17.33203125" customWidth="1"/>
    <col min="11527" max="11527" width="14.88671875" customWidth="1"/>
    <col min="11531" max="11531" width="10" customWidth="1"/>
    <col min="11778" max="11778" width="23.33203125" customWidth="1"/>
    <col min="11779" max="11779" width="18.5546875" customWidth="1"/>
    <col min="11780" max="11780" width="15.33203125" customWidth="1"/>
    <col min="11781" max="11781" width="13.44140625" customWidth="1"/>
    <col min="11782" max="11782" width="17.33203125" customWidth="1"/>
    <col min="11783" max="11783" width="14.88671875" customWidth="1"/>
    <col min="11787" max="11787" width="10" customWidth="1"/>
    <col min="12034" max="12034" width="23.33203125" customWidth="1"/>
    <col min="12035" max="12035" width="18.5546875" customWidth="1"/>
    <col min="12036" max="12036" width="15.33203125" customWidth="1"/>
    <col min="12037" max="12037" width="13.44140625" customWidth="1"/>
    <col min="12038" max="12038" width="17.33203125" customWidth="1"/>
    <col min="12039" max="12039" width="14.88671875" customWidth="1"/>
    <col min="12043" max="12043" width="10" customWidth="1"/>
    <col min="12290" max="12290" width="23.33203125" customWidth="1"/>
    <col min="12291" max="12291" width="18.5546875" customWidth="1"/>
    <col min="12292" max="12292" width="15.33203125" customWidth="1"/>
    <col min="12293" max="12293" width="13.44140625" customWidth="1"/>
    <col min="12294" max="12294" width="17.33203125" customWidth="1"/>
    <col min="12295" max="12295" width="14.88671875" customWidth="1"/>
    <col min="12299" max="12299" width="10" customWidth="1"/>
    <col min="12546" max="12546" width="23.33203125" customWidth="1"/>
    <col min="12547" max="12547" width="18.5546875" customWidth="1"/>
    <col min="12548" max="12548" width="15.33203125" customWidth="1"/>
    <col min="12549" max="12549" width="13.44140625" customWidth="1"/>
    <col min="12550" max="12550" width="17.33203125" customWidth="1"/>
    <col min="12551" max="12551" width="14.88671875" customWidth="1"/>
    <col min="12555" max="12555" width="10" customWidth="1"/>
    <col min="12802" max="12802" width="23.33203125" customWidth="1"/>
    <col min="12803" max="12803" width="18.5546875" customWidth="1"/>
    <col min="12804" max="12804" width="15.33203125" customWidth="1"/>
    <col min="12805" max="12805" width="13.44140625" customWidth="1"/>
    <col min="12806" max="12806" width="17.33203125" customWidth="1"/>
    <col min="12807" max="12807" width="14.88671875" customWidth="1"/>
    <col min="12811" max="12811" width="10" customWidth="1"/>
    <col min="13058" max="13058" width="23.33203125" customWidth="1"/>
    <col min="13059" max="13059" width="18.5546875" customWidth="1"/>
    <col min="13060" max="13060" width="15.33203125" customWidth="1"/>
    <col min="13061" max="13061" width="13.44140625" customWidth="1"/>
    <col min="13062" max="13062" width="17.33203125" customWidth="1"/>
    <col min="13063" max="13063" width="14.88671875" customWidth="1"/>
    <col min="13067" max="13067" width="10" customWidth="1"/>
    <col min="13314" max="13314" width="23.33203125" customWidth="1"/>
    <col min="13315" max="13315" width="18.5546875" customWidth="1"/>
    <col min="13316" max="13316" width="15.33203125" customWidth="1"/>
    <col min="13317" max="13317" width="13.44140625" customWidth="1"/>
    <col min="13318" max="13318" width="17.33203125" customWidth="1"/>
    <col min="13319" max="13319" width="14.88671875" customWidth="1"/>
    <col min="13323" max="13323" width="10" customWidth="1"/>
    <col min="13570" max="13570" width="23.33203125" customWidth="1"/>
    <col min="13571" max="13571" width="18.5546875" customWidth="1"/>
    <col min="13572" max="13572" width="15.33203125" customWidth="1"/>
    <col min="13573" max="13573" width="13.44140625" customWidth="1"/>
    <col min="13574" max="13574" width="17.33203125" customWidth="1"/>
    <col min="13575" max="13575" width="14.88671875" customWidth="1"/>
    <col min="13579" max="13579" width="10" customWidth="1"/>
    <col min="13826" max="13826" width="23.33203125" customWidth="1"/>
    <col min="13827" max="13827" width="18.5546875" customWidth="1"/>
    <col min="13828" max="13828" width="15.33203125" customWidth="1"/>
    <col min="13829" max="13829" width="13.44140625" customWidth="1"/>
    <col min="13830" max="13830" width="17.33203125" customWidth="1"/>
    <col min="13831" max="13831" width="14.88671875" customWidth="1"/>
    <col min="13835" max="13835" width="10" customWidth="1"/>
    <col min="14082" max="14082" width="23.33203125" customWidth="1"/>
    <col min="14083" max="14083" width="18.5546875" customWidth="1"/>
    <col min="14084" max="14084" width="15.33203125" customWidth="1"/>
    <col min="14085" max="14085" width="13.44140625" customWidth="1"/>
    <col min="14086" max="14086" width="17.33203125" customWidth="1"/>
    <col min="14087" max="14087" width="14.88671875" customWidth="1"/>
    <col min="14091" max="14091" width="10" customWidth="1"/>
    <col min="14338" max="14338" width="23.33203125" customWidth="1"/>
    <col min="14339" max="14339" width="18.5546875" customWidth="1"/>
    <col min="14340" max="14340" width="15.33203125" customWidth="1"/>
    <col min="14341" max="14341" width="13.44140625" customWidth="1"/>
    <col min="14342" max="14342" width="17.33203125" customWidth="1"/>
    <col min="14343" max="14343" width="14.88671875" customWidth="1"/>
    <col min="14347" max="14347" width="10" customWidth="1"/>
    <col min="14594" max="14594" width="23.33203125" customWidth="1"/>
    <col min="14595" max="14595" width="18.5546875" customWidth="1"/>
    <col min="14596" max="14596" width="15.33203125" customWidth="1"/>
    <col min="14597" max="14597" width="13.44140625" customWidth="1"/>
    <col min="14598" max="14598" width="17.33203125" customWidth="1"/>
    <col min="14599" max="14599" width="14.88671875" customWidth="1"/>
    <col min="14603" max="14603" width="10" customWidth="1"/>
    <col min="14850" max="14850" width="23.33203125" customWidth="1"/>
    <col min="14851" max="14851" width="18.5546875" customWidth="1"/>
    <col min="14852" max="14852" width="15.33203125" customWidth="1"/>
    <col min="14853" max="14853" width="13.44140625" customWidth="1"/>
    <col min="14854" max="14854" width="17.33203125" customWidth="1"/>
    <col min="14855" max="14855" width="14.88671875" customWidth="1"/>
    <col min="14859" max="14859" width="10" customWidth="1"/>
    <col min="15106" max="15106" width="23.33203125" customWidth="1"/>
    <col min="15107" max="15107" width="18.5546875" customWidth="1"/>
    <col min="15108" max="15108" width="15.33203125" customWidth="1"/>
    <col min="15109" max="15109" width="13.44140625" customWidth="1"/>
    <col min="15110" max="15110" width="17.33203125" customWidth="1"/>
    <col min="15111" max="15111" width="14.88671875" customWidth="1"/>
    <col min="15115" max="15115" width="10" customWidth="1"/>
    <col min="15362" max="15362" width="23.33203125" customWidth="1"/>
    <col min="15363" max="15363" width="18.5546875" customWidth="1"/>
    <col min="15364" max="15364" width="15.33203125" customWidth="1"/>
    <col min="15365" max="15365" width="13.44140625" customWidth="1"/>
    <col min="15366" max="15366" width="17.33203125" customWidth="1"/>
    <col min="15367" max="15367" width="14.88671875" customWidth="1"/>
    <col min="15371" max="15371" width="10" customWidth="1"/>
    <col min="15618" max="15618" width="23.33203125" customWidth="1"/>
    <col min="15619" max="15619" width="18.5546875" customWidth="1"/>
    <col min="15620" max="15620" width="15.33203125" customWidth="1"/>
    <col min="15621" max="15621" width="13.44140625" customWidth="1"/>
    <col min="15622" max="15622" width="17.33203125" customWidth="1"/>
    <col min="15623" max="15623" width="14.88671875" customWidth="1"/>
    <col min="15627" max="15627" width="10" customWidth="1"/>
    <col min="15874" max="15874" width="23.33203125" customWidth="1"/>
    <col min="15875" max="15875" width="18.5546875" customWidth="1"/>
    <col min="15876" max="15876" width="15.33203125" customWidth="1"/>
    <col min="15877" max="15877" width="13.44140625" customWidth="1"/>
    <col min="15878" max="15878" width="17.33203125" customWidth="1"/>
    <col min="15879" max="15879" width="14.88671875" customWidth="1"/>
    <col min="15883" max="15883" width="10" customWidth="1"/>
    <col min="16130" max="16130" width="23.33203125" customWidth="1"/>
    <col min="16131" max="16131" width="18.5546875" customWidth="1"/>
    <col min="16132" max="16132" width="15.33203125" customWidth="1"/>
    <col min="16133" max="16133" width="13.44140625" customWidth="1"/>
    <col min="16134" max="16134" width="17.33203125" customWidth="1"/>
    <col min="16135" max="16135" width="14.88671875" customWidth="1"/>
    <col min="16139" max="16139" width="10" customWidth="1"/>
  </cols>
  <sheetData>
    <row r="1" spans="1:17" ht="16.2" thickBot="1" x14ac:dyDescent="0.35">
      <c r="A1" s="252" t="s">
        <v>347</v>
      </c>
      <c r="L1" s="30"/>
      <c r="M1" s="30"/>
      <c r="N1" s="30"/>
      <c r="O1" s="30"/>
    </row>
    <row r="2" spans="1:17" ht="15" thickTop="1" x14ac:dyDescent="0.3">
      <c r="B2" s="292" t="s">
        <v>123</v>
      </c>
      <c r="C2" s="293"/>
      <c r="D2" s="292" t="s">
        <v>126</v>
      </c>
      <c r="E2" s="294"/>
      <c r="F2" s="293"/>
      <c r="G2" s="292" t="s">
        <v>35</v>
      </c>
      <c r="H2" s="293"/>
      <c r="I2" t="s">
        <v>418</v>
      </c>
      <c r="K2" s="253" t="s">
        <v>341</v>
      </c>
      <c r="L2" s="254"/>
      <c r="M2" s="255"/>
      <c r="N2" s="254"/>
      <c r="O2" s="256"/>
      <c r="P2" t="s">
        <v>384</v>
      </c>
      <c r="Q2" t="s">
        <v>151</v>
      </c>
    </row>
    <row r="3" spans="1:17" ht="15" thickBot="1" x14ac:dyDescent="0.35">
      <c r="A3" s="119" t="s">
        <v>0</v>
      </c>
      <c r="B3" s="257" t="s">
        <v>124</v>
      </c>
      <c r="C3" s="258" t="s">
        <v>342</v>
      </c>
      <c r="D3" s="257" t="s">
        <v>127</v>
      </c>
      <c r="E3" s="259" t="s">
        <v>124</v>
      </c>
      <c r="F3" s="258" t="s">
        <v>140</v>
      </c>
      <c r="G3" s="257" t="s">
        <v>141</v>
      </c>
      <c r="H3" s="258" t="s">
        <v>142</v>
      </c>
      <c r="K3" s="260"/>
      <c r="L3" s="30"/>
      <c r="M3" s="30"/>
      <c r="N3" s="261"/>
      <c r="O3" s="262"/>
    </row>
    <row r="4" spans="1:17" ht="15" thickTop="1" x14ac:dyDescent="0.3">
      <c r="A4" s="263">
        <v>42164</v>
      </c>
      <c r="B4" s="116" t="s">
        <v>343</v>
      </c>
      <c r="C4" s="116" t="s">
        <v>343</v>
      </c>
      <c r="D4" s="116" t="s">
        <v>343</v>
      </c>
      <c r="E4" s="116" t="s">
        <v>343</v>
      </c>
      <c r="F4" s="116" t="s">
        <v>343</v>
      </c>
      <c r="G4" s="116">
        <v>0</v>
      </c>
      <c r="H4" s="116">
        <v>116</v>
      </c>
      <c r="K4" s="260" t="s">
        <v>35</v>
      </c>
      <c r="L4" s="1"/>
      <c r="M4" s="1">
        <v>289</v>
      </c>
      <c r="N4" s="31" t="s">
        <v>344</v>
      </c>
      <c r="O4" s="262"/>
      <c r="P4">
        <f>H32</f>
        <v>289</v>
      </c>
      <c r="Q4">
        <f>M4-P4</f>
        <v>0</v>
      </c>
    </row>
    <row r="5" spans="1:17" x14ac:dyDescent="0.3">
      <c r="A5" s="263">
        <v>42167</v>
      </c>
      <c r="B5" s="116" t="s">
        <v>343</v>
      </c>
      <c r="C5" s="116" t="s">
        <v>343</v>
      </c>
      <c r="D5" s="116" t="s">
        <v>343</v>
      </c>
      <c r="E5" s="116" t="s">
        <v>343</v>
      </c>
      <c r="F5" s="116" t="s">
        <v>343</v>
      </c>
      <c r="G5" s="116">
        <v>0</v>
      </c>
      <c r="H5" s="120">
        <v>19</v>
      </c>
      <c r="K5" s="260" t="s">
        <v>36</v>
      </c>
      <c r="L5" s="1"/>
      <c r="M5" s="1">
        <v>450</v>
      </c>
      <c r="N5" s="31" t="s">
        <v>344</v>
      </c>
      <c r="O5" s="264"/>
      <c r="P5">
        <f>D32+E32+F32</f>
        <v>450</v>
      </c>
      <c r="Q5">
        <f t="shared" ref="Q5:Q6" si="0">M5-P5</f>
        <v>0</v>
      </c>
    </row>
    <row r="6" spans="1:17" x14ac:dyDescent="0.3">
      <c r="A6" s="263">
        <v>42174</v>
      </c>
      <c r="B6" s="116" t="s">
        <v>343</v>
      </c>
      <c r="C6" s="116" t="s">
        <v>343</v>
      </c>
      <c r="D6" s="116" t="s">
        <v>343</v>
      </c>
      <c r="E6" s="116" t="s">
        <v>343</v>
      </c>
      <c r="F6" s="116" t="s">
        <v>343</v>
      </c>
      <c r="G6" s="116">
        <v>0</v>
      </c>
      <c r="H6" s="120">
        <v>113</v>
      </c>
      <c r="K6" s="260" t="s">
        <v>37</v>
      </c>
      <c r="L6" s="1"/>
      <c r="M6" s="1">
        <v>329</v>
      </c>
      <c r="N6" s="31" t="s">
        <v>344</v>
      </c>
      <c r="O6" s="265"/>
      <c r="P6">
        <f>B32+C32</f>
        <v>329</v>
      </c>
      <c r="Q6">
        <f t="shared" si="0"/>
        <v>0</v>
      </c>
    </row>
    <row r="7" spans="1:17" ht="15" thickBot="1" x14ac:dyDescent="0.35">
      <c r="A7" s="263">
        <v>42187</v>
      </c>
      <c r="B7" s="116">
        <v>7</v>
      </c>
      <c r="C7" s="116">
        <v>0</v>
      </c>
      <c r="D7" s="116">
        <v>29</v>
      </c>
      <c r="E7" s="270" t="s">
        <v>343</v>
      </c>
      <c r="F7" s="270" t="s">
        <v>343</v>
      </c>
      <c r="G7" s="116">
        <v>0</v>
      </c>
      <c r="H7" s="120">
        <v>41</v>
      </c>
      <c r="K7" s="266"/>
      <c r="L7" s="267"/>
      <c r="M7" s="267"/>
      <c r="N7" s="267"/>
      <c r="O7" s="268"/>
    </row>
    <row r="8" spans="1:17" ht="15" thickTop="1" x14ac:dyDescent="0.3">
      <c r="A8" s="263">
        <v>42188</v>
      </c>
      <c r="B8" s="116">
        <v>11</v>
      </c>
      <c r="C8" s="116">
        <v>0</v>
      </c>
      <c r="D8" s="116">
        <v>18</v>
      </c>
      <c r="E8" s="270" t="s">
        <v>343</v>
      </c>
      <c r="F8" s="270" t="s">
        <v>343</v>
      </c>
      <c r="G8" s="116" t="s">
        <v>307</v>
      </c>
      <c r="H8" s="120" t="s">
        <v>307</v>
      </c>
    </row>
    <row r="9" spans="1:17" x14ac:dyDescent="0.3">
      <c r="A9" s="263">
        <v>42194</v>
      </c>
      <c r="B9" s="116">
        <v>14</v>
      </c>
      <c r="C9" s="116">
        <v>0</v>
      </c>
      <c r="D9" s="116">
        <v>11</v>
      </c>
      <c r="E9" s="270" t="s">
        <v>343</v>
      </c>
      <c r="F9" s="270" t="s">
        <v>343</v>
      </c>
      <c r="G9" s="270" t="s">
        <v>307</v>
      </c>
      <c r="H9" s="120" t="s">
        <v>307</v>
      </c>
    </row>
    <row r="10" spans="1:17" x14ac:dyDescent="0.3">
      <c r="A10" s="263">
        <v>42195</v>
      </c>
      <c r="B10" s="116">
        <v>7</v>
      </c>
      <c r="C10" s="269">
        <v>1</v>
      </c>
      <c r="D10" s="116">
        <v>36</v>
      </c>
      <c r="E10" s="270" t="s">
        <v>343</v>
      </c>
      <c r="F10" s="270" t="s">
        <v>343</v>
      </c>
      <c r="G10" s="270" t="s">
        <v>307</v>
      </c>
      <c r="H10" s="120" t="s">
        <v>307</v>
      </c>
    </row>
    <row r="11" spans="1:17" x14ac:dyDescent="0.3">
      <c r="A11" s="263">
        <v>42196</v>
      </c>
      <c r="B11" s="116">
        <v>11</v>
      </c>
      <c r="C11" s="116">
        <v>1</v>
      </c>
      <c r="D11" s="116">
        <v>40</v>
      </c>
      <c r="E11" s="270" t="s">
        <v>343</v>
      </c>
      <c r="F11" s="270" t="s">
        <v>343</v>
      </c>
      <c r="G11" s="270" t="s">
        <v>307</v>
      </c>
      <c r="H11" s="120" t="s">
        <v>307</v>
      </c>
    </row>
    <row r="12" spans="1:17" x14ac:dyDescent="0.3">
      <c r="A12" s="263">
        <v>42201</v>
      </c>
      <c r="B12" s="270">
        <v>28</v>
      </c>
      <c r="C12" s="269">
        <v>3</v>
      </c>
      <c r="D12" s="270">
        <v>21</v>
      </c>
      <c r="E12" s="270" t="s">
        <v>343</v>
      </c>
      <c r="F12" s="270" t="s">
        <v>343</v>
      </c>
      <c r="G12" s="270" t="s">
        <v>307</v>
      </c>
      <c r="H12" s="120" t="s">
        <v>307</v>
      </c>
      <c r="K12" s="119" t="s">
        <v>143</v>
      </c>
    </row>
    <row r="13" spans="1:17" x14ac:dyDescent="0.3">
      <c r="A13" s="263">
        <v>42202</v>
      </c>
      <c r="B13" s="270">
        <v>32</v>
      </c>
      <c r="C13" s="270">
        <v>8</v>
      </c>
      <c r="D13" s="270">
        <v>22</v>
      </c>
      <c r="E13" s="270" t="s">
        <v>343</v>
      </c>
      <c r="F13" s="270" t="s">
        <v>343</v>
      </c>
      <c r="G13" s="270" t="s">
        <v>307</v>
      </c>
      <c r="H13" s="120" t="s">
        <v>307</v>
      </c>
      <c r="K13" s="121" t="s">
        <v>0</v>
      </c>
      <c r="L13" s="122" t="s">
        <v>144</v>
      </c>
      <c r="M13" s="279" t="s">
        <v>385</v>
      </c>
      <c r="N13" s="278" t="s">
        <v>387</v>
      </c>
      <c r="O13" s="123" t="s">
        <v>145</v>
      </c>
    </row>
    <row r="14" spans="1:17" x14ac:dyDescent="0.3">
      <c r="A14" s="263">
        <v>42203</v>
      </c>
      <c r="B14" s="270">
        <v>26</v>
      </c>
      <c r="C14" s="120">
        <v>0</v>
      </c>
      <c r="D14" s="270">
        <v>37</v>
      </c>
      <c r="E14" s="270" t="s">
        <v>343</v>
      </c>
      <c r="F14" s="270" t="s">
        <v>343</v>
      </c>
      <c r="G14" s="270" t="s">
        <v>307</v>
      </c>
      <c r="H14" s="120" t="s">
        <v>307</v>
      </c>
      <c r="K14" s="285">
        <v>42166</v>
      </c>
      <c r="L14" s="270">
        <v>1</v>
      </c>
      <c r="M14" s="120" t="s">
        <v>386</v>
      </c>
      <c r="N14" s="289" t="s">
        <v>400</v>
      </c>
      <c r="O14" s="288" t="s">
        <v>413</v>
      </c>
      <c r="P14" s="270"/>
    </row>
    <row r="15" spans="1:17" x14ac:dyDescent="0.3">
      <c r="A15" s="263">
        <v>42208</v>
      </c>
      <c r="B15" s="116">
        <v>34</v>
      </c>
      <c r="C15" s="116">
        <v>13</v>
      </c>
      <c r="D15" s="116">
        <v>47</v>
      </c>
      <c r="E15" s="270" t="s">
        <v>343</v>
      </c>
      <c r="F15" s="270" t="s">
        <v>343</v>
      </c>
      <c r="G15" s="270" t="s">
        <v>307</v>
      </c>
      <c r="H15" s="120" t="s">
        <v>307</v>
      </c>
      <c r="K15" s="285">
        <v>42177</v>
      </c>
      <c r="L15" s="270">
        <v>3</v>
      </c>
      <c r="M15" s="120" t="s">
        <v>386</v>
      </c>
      <c r="N15" s="270" t="s">
        <v>396</v>
      </c>
      <c r="O15" s="288" t="s">
        <v>414</v>
      </c>
      <c r="P15" s="270"/>
    </row>
    <row r="16" spans="1:17" x14ac:dyDescent="0.3">
      <c r="A16" s="263">
        <v>42209</v>
      </c>
      <c r="B16" s="270">
        <v>20</v>
      </c>
      <c r="C16" s="270">
        <v>12</v>
      </c>
      <c r="D16" s="270">
        <v>25</v>
      </c>
      <c r="E16" s="270" t="s">
        <v>343</v>
      </c>
      <c r="F16" s="270" t="s">
        <v>343</v>
      </c>
      <c r="G16" s="270" t="s">
        <v>307</v>
      </c>
      <c r="H16" s="120" t="s">
        <v>307</v>
      </c>
      <c r="K16" s="285">
        <v>42178</v>
      </c>
      <c r="L16" s="270">
        <v>2</v>
      </c>
      <c r="M16" s="120" t="s">
        <v>386</v>
      </c>
      <c r="N16" s="270" t="s">
        <v>396</v>
      </c>
      <c r="O16" s="288" t="s">
        <v>415</v>
      </c>
      <c r="P16" s="270"/>
    </row>
    <row r="17" spans="1:16" x14ac:dyDescent="0.3">
      <c r="A17" s="263">
        <v>42210</v>
      </c>
      <c r="B17" s="270">
        <v>31</v>
      </c>
      <c r="C17" s="270">
        <v>7</v>
      </c>
      <c r="D17" s="270">
        <v>25</v>
      </c>
      <c r="E17" s="270" t="s">
        <v>343</v>
      </c>
      <c r="F17" s="270" t="s">
        <v>343</v>
      </c>
      <c r="G17" s="270" t="s">
        <v>307</v>
      </c>
      <c r="H17" s="120" t="s">
        <v>307</v>
      </c>
      <c r="K17" s="285">
        <v>42191</v>
      </c>
      <c r="L17" s="270">
        <v>3</v>
      </c>
      <c r="M17" s="120" t="s">
        <v>386</v>
      </c>
      <c r="N17" s="289" t="s">
        <v>401</v>
      </c>
      <c r="O17" s="288" t="s">
        <v>402</v>
      </c>
      <c r="P17" s="270"/>
    </row>
    <row r="18" spans="1:16" x14ac:dyDescent="0.3">
      <c r="A18" s="263">
        <v>42215</v>
      </c>
      <c r="B18" s="270">
        <v>0</v>
      </c>
      <c r="C18" s="270">
        <v>0</v>
      </c>
      <c r="D18" s="270">
        <v>13</v>
      </c>
      <c r="E18" s="270" t="s">
        <v>343</v>
      </c>
      <c r="F18" s="270" t="s">
        <v>343</v>
      </c>
      <c r="G18" s="270" t="s">
        <v>307</v>
      </c>
      <c r="H18" s="120" t="s">
        <v>307</v>
      </c>
      <c r="I18" s="134" t="s">
        <v>419</v>
      </c>
      <c r="K18" s="285">
        <v>42191</v>
      </c>
      <c r="L18" s="270">
        <v>2</v>
      </c>
      <c r="M18" s="120" t="s">
        <v>403</v>
      </c>
      <c r="N18" s="270" t="s">
        <v>404</v>
      </c>
      <c r="O18" s="288" t="s">
        <v>405</v>
      </c>
      <c r="P18" s="270"/>
    </row>
    <row r="19" spans="1:16" x14ac:dyDescent="0.3">
      <c r="A19" s="263">
        <v>42216</v>
      </c>
      <c r="B19" s="270">
        <v>18</v>
      </c>
      <c r="C19" s="270">
        <v>12</v>
      </c>
      <c r="D19" s="270">
        <v>30</v>
      </c>
      <c r="E19" s="270" t="s">
        <v>343</v>
      </c>
      <c r="F19" s="270" t="s">
        <v>343</v>
      </c>
      <c r="G19" s="270" t="s">
        <v>307</v>
      </c>
      <c r="H19" s="120" t="s">
        <v>307</v>
      </c>
      <c r="I19" s="134" t="s">
        <v>420</v>
      </c>
      <c r="K19" s="285">
        <v>42202</v>
      </c>
      <c r="L19" s="270">
        <v>2</v>
      </c>
      <c r="M19" s="120" t="s">
        <v>406</v>
      </c>
      <c r="N19" s="289" t="s">
        <v>408</v>
      </c>
      <c r="O19" s="288" t="s">
        <v>407</v>
      </c>
      <c r="P19" s="270"/>
    </row>
    <row r="20" spans="1:16" x14ac:dyDescent="0.3">
      <c r="A20" s="263">
        <v>42218</v>
      </c>
      <c r="B20" s="270">
        <v>3</v>
      </c>
      <c r="C20" s="270">
        <v>2</v>
      </c>
      <c r="D20" s="270">
        <v>45</v>
      </c>
      <c r="E20" s="270" t="s">
        <v>343</v>
      </c>
      <c r="F20" s="270" t="s">
        <v>343</v>
      </c>
      <c r="G20" s="270" t="s">
        <v>307</v>
      </c>
      <c r="H20" s="120" t="s">
        <v>307</v>
      </c>
      <c r="K20" s="285">
        <v>42203</v>
      </c>
      <c r="L20" s="290">
        <v>3</v>
      </c>
      <c r="M20" s="120" t="s">
        <v>406</v>
      </c>
      <c r="N20" s="285" t="s">
        <v>409</v>
      </c>
      <c r="O20" s="288" t="s">
        <v>410</v>
      </c>
      <c r="P20" s="270"/>
    </row>
    <row r="21" spans="1:16" x14ac:dyDescent="0.3">
      <c r="A21" s="263">
        <v>42219</v>
      </c>
      <c r="B21" s="270">
        <v>0</v>
      </c>
      <c r="C21" s="270">
        <v>0</v>
      </c>
      <c r="D21" s="270">
        <v>21</v>
      </c>
      <c r="E21" s="270" t="s">
        <v>343</v>
      </c>
      <c r="F21" s="270" t="s">
        <v>343</v>
      </c>
      <c r="G21" s="270" t="s">
        <v>307</v>
      </c>
      <c r="H21" s="120" t="s">
        <v>307</v>
      </c>
      <c r="I21" s="134" t="s">
        <v>421</v>
      </c>
      <c r="K21" s="285">
        <v>42203</v>
      </c>
      <c r="L21" s="120">
        <v>4</v>
      </c>
      <c r="M21" s="120" t="s">
        <v>403</v>
      </c>
      <c r="N21" s="120" t="s">
        <v>411</v>
      </c>
      <c r="O21" s="288" t="s">
        <v>412</v>
      </c>
      <c r="P21" s="270"/>
    </row>
    <row r="22" spans="1:16" x14ac:dyDescent="0.3">
      <c r="A22" s="263">
        <v>42220</v>
      </c>
      <c r="B22" s="270">
        <v>0</v>
      </c>
      <c r="C22" s="270">
        <v>0</v>
      </c>
      <c r="D22" s="270">
        <v>30</v>
      </c>
      <c r="E22" s="270" t="s">
        <v>343</v>
      </c>
      <c r="F22" s="270" t="s">
        <v>343</v>
      </c>
      <c r="G22" s="270" t="s">
        <v>307</v>
      </c>
      <c r="H22" s="120" t="s">
        <v>307</v>
      </c>
      <c r="I22" s="134" t="s">
        <v>422</v>
      </c>
      <c r="K22" s="285">
        <v>42210</v>
      </c>
      <c r="L22" s="290">
        <v>1</v>
      </c>
      <c r="M22" s="120" t="s">
        <v>406</v>
      </c>
      <c r="N22" s="270" t="s">
        <v>416</v>
      </c>
      <c r="O22" s="288" t="s">
        <v>417</v>
      </c>
      <c r="P22" s="270"/>
    </row>
    <row r="23" spans="1:16" x14ac:dyDescent="0.3">
      <c r="A23" s="263">
        <v>42225</v>
      </c>
      <c r="B23" s="116">
        <v>22</v>
      </c>
      <c r="C23" s="116">
        <v>6</v>
      </c>
      <c r="D23" s="116" t="s">
        <v>307</v>
      </c>
      <c r="E23" s="270" t="s">
        <v>307</v>
      </c>
      <c r="F23" s="270" t="s">
        <v>307</v>
      </c>
      <c r="G23" s="270" t="s">
        <v>307</v>
      </c>
      <c r="H23" s="270" t="s">
        <v>307</v>
      </c>
      <c r="K23" s="285">
        <v>42220</v>
      </c>
      <c r="L23" s="120">
        <v>1</v>
      </c>
      <c r="M23" s="270" t="s">
        <v>403</v>
      </c>
      <c r="N23" s="289" t="s">
        <v>423</v>
      </c>
      <c r="O23" s="288" t="s">
        <v>424</v>
      </c>
      <c r="P23" s="270"/>
    </row>
    <row r="24" spans="1:16" x14ac:dyDescent="0.3">
      <c r="A24" s="263"/>
      <c r="B24" s="116"/>
      <c r="C24" s="116"/>
      <c r="D24" s="116"/>
      <c r="E24" s="116"/>
      <c r="F24" s="116"/>
      <c r="G24" s="116"/>
      <c r="H24" s="120"/>
      <c r="K24" s="263">
        <v>42227</v>
      </c>
      <c r="L24" s="273">
        <v>1</v>
      </c>
      <c r="M24" s="317" t="s">
        <v>403</v>
      </c>
      <c r="N24" s="120" t="s">
        <v>425</v>
      </c>
      <c r="O24" s="288" t="s">
        <v>413</v>
      </c>
      <c r="P24" s="270"/>
    </row>
    <row r="25" spans="1:16" x14ac:dyDescent="0.3">
      <c r="A25" s="263"/>
      <c r="B25" s="116"/>
      <c r="C25" s="116"/>
      <c r="D25" s="116"/>
      <c r="E25" s="116"/>
      <c r="F25" s="116"/>
      <c r="G25" s="116"/>
      <c r="H25" s="120"/>
      <c r="K25" s="286"/>
      <c r="L25" s="270"/>
      <c r="M25" s="120"/>
      <c r="N25" s="270"/>
      <c r="O25" s="270"/>
      <c r="P25" s="270"/>
    </row>
    <row r="26" spans="1:16" x14ac:dyDescent="0.3">
      <c r="A26" s="263"/>
      <c r="B26" s="116"/>
      <c r="C26" s="116"/>
      <c r="D26" s="116"/>
      <c r="E26" s="116"/>
      <c r="F26" s="116"/>
      <c r="G26" s="116"/>
      <c r="H26" s="120"/>
      <c r="K26" s="285"/>
      <c r="L26" s="270"/>
      <c r="M26" s="120"/>
      <c r="N26" s="270"/>
      <c r="O26" s="270"/>
      <c r="P26" s="270"/>
    </row>
    <row r="27" spans="1:16" x14ac:dyDescent="0.3">
      <c r="A27" s="271"/>
      <c r="B27" s="120"/>
      <c r="C27" s="120"/>
      <c r="D27" s="116"/>
      <c r="E27" s="116"/>
      <c r="F27" s="116"/>
      <c r="G27" s="116"/>
      <c r="H27" s="120"/>
      <c r="K27" s="285"/>
      <c r="L27" s="270"/>
      <c r="M27" s="120"/>
      <c r="N27" s="270"/>
      <c r="O27" s="270"/>
      <c r="P27" s="270"/>
    </row>
    <row r="28" spans="1:16" x14ac:dyDescent="0.3">
      <c r="A28" s="263"/>
      <c r="B28" s="116"/>
      <c r="C28" s="116"/>
      <c r="D28" s="116"/>
      <c r="E28" s="116"/>
      <c r="F28" s="116"/>
      <c r="G28" s="120"/>
      <c r="H28" s="120"/>
      <c r="K28" s="285"/>
      <c r="L28" s="270"/>
      <c r="M28" s="120"/>
      <c r="N28" s="270"/>
      <c r="O28" s="270"/>
      <c r="P28" s="270"/>
    </row>
    <row r="29" spans="1:16" x14ac:dyDescent="0.3">
      <c r="A29" s="263"/>
      <c r="B29" s="116"/>
      <c r="C29" s="116"/>
      <c r="D29" s="116"/>
      <c r="E29" s="116"/>
      <c r="F29" s="116"/>
      <c r="G29" s="120"/>
      <c r="H29" s="120"/>
      <c r="K29" s="121"/>
      <c r="L29" s="122"/>
      <c r="M29" s="122"/>
      <c r="N29" s="123"/>
    </row>
    <row r="30" spans="1:16" x14ac:dyDescent="0.3">
      <c r="A30" s="263"/>
      <c r="B30" s="116"/>
      <c r="C30" s="116"/>
      <c r="D30" s="116"/>
      <c r="E30" s="116"/>
      <c r="F30" s="116"/>
      <c r="G30" s="120"/>
      <c r="H30" s="120"/>
      <c r="K30" s="271" t="s">
        <v>345</v>
      </c>
      <c r="L30" s="120">
        <f>SUM(L14:L27)</f>
        <v>23</v>
      </c>
      <c r="M30" s="120"/>
      <c r="N30" s="124"/>
    </row>
    <row r="31" spans="1:16" x14ac:dyDescent="0.3">
      <c r="A31" s="263"/>
      <c r="B31" s="116"/>
      <c r="C31" s="116"/>
      <c r="D31" s="116"/>
      <c r="E31" s="116"/>
      <c r="F31" s="116"/>
      <c r="G31" s="120"/>
      <c r="H31" s="120"/>
      <c r="K31" s="263"/>
      <c r="L31" s="120"/>
      <c r="M31" s="116"/>
      <c r="N31" s="124"/>
    </row>
    <row r="32" spans="1:16" x14ac:dyDescent="0.3">
      <c r="A32" s="125" t="s">
        <v>146</v>
      </c>
      <c r="B32" s="272">
        <f>SUM(B4:B31)</f>
        <v>264</v>
      </c>
      <c r="C32" s="272">
        <f t="shared" ref="C32:H32" si="1">SUM(C4:C31)</f>
        <v>65</v>
      </c>
      <c r="D32" s="272">
        <f t="shared" si="1"/>
        <v>450</v>
      </c>
      <c r="E32" s="272">
        <f t="shared" si="1"/>
        <v>0</v>
      </c>
      <c r="F32" s="272">
        <f t="shared" si="1"/>
        <v>0</v>
      </c>
      <c r="G32" s="272">
        <f t="shared" si="1"/>
        <v>0</v>
      </c>
      <c r="H32" s="272">
        <f t="shared" si="1"/>
        <v>289</v>
      </c>
      <c r="I32" s="119"/>
      <c r="J32" s="119"/>
      <c r="K32" s="263"/>
      <c r="L32" s="273"/>
      <c r="M32" s="116"/>
      <c r="N32" s="124"/>
      <c r="O32" s="119"/>
      <c r="P32" s="119"/>
    </row>
    <row r="33" spans="1:14" x14ac:dyDescent="0.3">
      <c r="B33" s="116" t="s">
        <v>399</v>
      </c>
      <c r="C33" s="116" t="s">
        <v>398</v>
      </c>
      <c r="D33" s="116" t="s">
        <v>399</v>
      </c>
      <c r="K33" s="271"/>
      <c r="L33" s="269"/>
      <c r="M33" s="120"/>
      <c r="N33" s="124"/>
    </row>
    <row r="34" spans="1:14" x14ac:dyDescent="0.3">
      <c r="K34" s="263"/>
      <c r="L34" s="273"/>
      <c r="M34" s="120"/>
      <c r="N34" s="124"/>
    </row>
    <row r="35" spans="1:14" ht="15.6" x14ac:dyDescent="0.3">
      <c r="A35" s="274" t="s">
        <v>346</v>
      </c>
      <c r="B35" s="274"/>
      <c r="C35" s="274">
        <f>SUM(B32:H32)</f>
        <v>1068</v>
      </c>
      <c r="E35" t="s">
        <v>147</v>
      </c>
      <c r="F35" s="275">
        <f>SUM(C36/C35)*100</f>
        <v>2.1535580524344571</v>
      </c>
      <c r="K35" s="271"/>
      <c r="L35" s="273"/>
      <c r="M35" s="120"/>
      <c r="N35" s="124"/>
    </row>
    <row r="36" spans="1:14" ht="15.6" x14ac:dyDescent="0.3">
      <c r="A36" s="274" t="s">
        <v>148</v>
      </c>
      <c r="B36" s="274"/>
      <c r="C36" s="274">
        <f>SUM(L30)</f>
        <v>23</v>
      </c>
    </row>
    <row r="37" spans="1:14" ht="15.6" x14ac:dyDescent="0.3">
      <c r="A37" s="274"/>
      <c r="B37" s="274"/>
      <c r="C37" s="274"/>
    </row>
    <row r="38" spans="1:14" ht="15.6" x14ac:dyDescent="0.3">
      <c r="A38" s="252" t="s">
        <v>149</v>
      </c>
      <c r="B38" s="274"/>
      <c r="C38" s="252">
        <f>SUM(C35-C36-C37)</f>
        <v>1045</v>
      </c>
    </row>
    <row r="44" spans="1:14" x14ac:dyDescent="0.3">
      <c r="A44" s="125" t="s">
        <v>299</v>
      </c>
      <c r="B44" s="116"/>
      <c r="C44" s="124"/>
    </row>
    <row r="45" spans="1:14" x14ac:dyDescent="0.3">
      <c r="A45" s="121" t="s">
        <v>0</v>
      </c>
      <c r="B45" s="122" t="s">
        <v>300</v>
      </c>
      <c r="C45" s="122" t="s">
        <v>144</v>
      </c>
      <c r="D45" s="123" t="s">
        <v>145</v>
      </c>
    </row>
    <row r="46" spans="1:14" x14ac:dyDescent="0.3">
      <c r="A46" s="271"/>
      <c r="B46" s="120"/>
      <c r="C46" s="120"/>
      <c r="D46" s="124"/>
    </row>
    <row r="47" spans="1:14" x14ac:dyDescent="0.3">
      <c r="A47" s="263"/>
      <c r="B47" s="120"/>
      <c r="C47" s="116"/>
      <c r="D47" s="124"/>
    </row>
    <row r="48" spans="1:14" x14ac:dyDescent="0.3">
      <c r="A48" s="263"/>
      <c r="B48" s="273"/>
      <c r="C48" s="116"/>
      <c r="D48" s="124"/>
      <c r="E48" s="119"/>
      <c r="F48" s="119"/>
      <c r="G48" s="119"/>
    </row>
    <row r="49" spans="1:4" x14ac:dyDescent="0.3">
      <c r="A49" s="271"/>
      <c r="B49" s="269"/>
      <c r="C49" s="120"/>
      <c r="D49" s="124"/>
    </row>
    <row r="50" spans="1:4" x14ac:dyDescent="0.3">
      <c r="A50" s="263"/>
      <c r="B50" s="273"/>
      <c r="C50" s="120"/>
      <c r="D50" s="124"/>
    </row>
    <row r="51" spans="1:4" x14ac:dyDescent="0.3">
      <c r="A51" s="271"/>
      <c r="B51" s="273"/>
      <c r="C51" s="120"/>
      <c r="D51" s="124"/>
    </row>
  </sheetData>
  <mergeCells count="3">
    <mergeCell ref="B2:C2"/>
    <mergeCell ref="D2:F2"/>
    <mergeCell ref="G2:H2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A12" sqref="A12:E13"/>
    </sheetView>
  </sheetViews>
  <sheetFormatPr defaultColWidth="8.88671875" defaultRowHeight="14.4" x14ac:dyDescent="0.3"/>
  <cols>
    <col min="1" max="1" width="16.44140625" style="151" customWidth="1"/>
    <col min="2" max="2" width="12.33203125" style="151" customWidth="1"/>
    <col min="3" max="3" width="14.6640625" style="151" customWidth="1"/>
    <col min="4" max="4" width="16.6640625" style="151" customWidth="1"/>
    <col min="5" max="5" width="26.33203125" style="160" customWidth="1"/>
    <col min="6" max="16384" width="8.88671875" style="104"/>
  </cols>
  <sheetData>
    <row r="1" spans="1:6" ht="21" x14ac:dyDescent="0.4">
      <c r="A1" s="313" t="s">
        <v>212</v>
      </c>
      <c r="B1" s="313"/>
      <c r="C1" s="313"/>
      <c r="D1" s="313"/>
      <c r="E1" s="313"/>
    </row>
    <row r="2" spans="1:6" ht="15" thickBot="1" x14ac:dyDescent="0.35">
      <c r="A2" s="147"/>
      <c r="B2" s="147"/>
      <c r="C2" s="147"/>
      <c r="D2" s="147"/>
      <c r="E2" s="148"/>
    </row>
    <row r="3" spans="1:6" ht="15" thickTop="1" x14ac:dyDescent="0.3">
      <c r="A3" s="314" t="s">
        <v>213</v>
      </c>
      <c r="B3" s="314" t="s">
        <v>214</v>
      </c>
      <c r="C3" s="314" t="s">
        <v>215</v>
      </c>
      <c r="D3" s="314" t="s">
        <v>216</v>
      </c>
      <c r="E3" s="314" t="s">
        <v>217</v>
      </c>
    </row>
    <row r="4" spans="1:6" ht="15" thickBot="1" x14ac:dyDescent="0.35">
      <c r="A4" s="315"/>
      <c r="B4" s="315"/>
      <c r="C4" s="315"/>
      <c r="D4" s="315"/>
      <c r="E4" s="315"/>
    </row>
    <row r="5" spans="1:6" ht="18" customHeight="1" thickTop="1" x14ac:dyDescent="0.3">
      <c r="A5" s="42" t="s">
        <v>218</v>
      </c>
      <c r="B5" s="37" t="s">
        <v>219</v>
      </c>
      <c r="C5" s="37" t="s">
        <v>220</v>
      </c>
      <c r="D5" s="100"/>
      <c r="E5" s="149" t="s">
        <v>221</v>
      </c>
    </row>
    <row r="6" spans="1:6" ht="18" customHeight="1" x14ac:dyDescent="0.3">
      <c r="A6" s="37" t="s">
        <v>222</v>
      </c>
      <c r="B6" s="37" t="s">
        <v>219</v>
      </c>
      <c r="C6" s="37" t="s">
        <v>223</v>
      </c>
      <c r="D6" s="100"/>
      <c r="E6" s="149" t="s">
        <v>224</v>
      </c>
    </row>
    <row r="7" spans="1:6" ht="18" customHeight="1" x14ac:dyDescent="0.3">
      <c r="A7" s="37" t="s">
        <v>225</v>
      </c>
      <c r="B7" s="37" t="s">
        <v>219</v>
      </c>
      <c r="C7" s="37" t="s">
        <v>226</v>
      </c>
      <c r="D7" s="100"/>
      <c r="E7" s="149" t="s">
        <v>110</v>
      </c>
    </row>
    <row r="8" spans="1:6" ht="18" customHeight="1" x14ac:dyDescent="0.3">
      <c r="A8" s="37"/>
      <c r="B8" s="37"/>
      <c r="C8" s="37"/>
      <c r="D8" s="37"/>
      <c r="E8" s="150"/>
    </row>
    <row r="9" spans="1:6" ht="18" customHeight="1" x14ac:dyDescent="0.3">
      <c r="A9" s="42" t="s">
        <v>227</v>
      </c>
      <c r="B9" s="37" t="s">
        <v>228</v>
      </c>
      <c r="C9" s="37" t="s">
        <v>229</v>
      </c>
      <c r="D9" s="37" t="s">
        <v>230</v>
      </c>
      <c r="E9" s="150" t="s">
        <v>231</v>
      </c>
    </row>
    <row r="10" spans="1:6" ht="18" customHeight="1" x14ac:dyDescent="0.3">
      <c r="A10" s="37" t="s">
        <v>86</v>
      </c>
      <c r="B10" s="37" t="s">
        <v>228</v>
      </c>
      <c r="C10" s="37" t="s">
        <v>232</v>
      </c>
      <c r="D10" s="37" t="s">
        <v>230</v>
      </c>
      <c r="E10" s="150" t="s">
        <v>233</v>
      </c>
      <c r="F10" s="151"/>
    </row>
    <row r="11" spans="1:6" ht="18" customHeight="1" x14ac:dyDescent="0.3">
      <c r="A11" s="37"/>
      <c r="B11" s="37"/>
      <c r="C11" s="37"/>
      <c r="D11" s="37"/>
      <c r="E11" s="150"/>
    </row>
    <row r="12" spans="1:6" ht="18" customHeight="1" x14ac:dyDescent="0.3">
      <c r="A12" s="42" t="s">
        <v>234</v>
      </c>
      <c r="B12" s="43" t="s">
        <v>235</v>
      </c>
      <c r="C12" s="43" t="s">
        <v>236</v>
      </c>
      <c r="D12" s="43" t="s">
        <v>237</v>
      </c>
      <c r="E12" s="150" t="s">
        <v>238</v>
      </c>
    </row>
    <row r="13" spans="1:6" ht="18" customHeight="1" x14ac:dyDescent="0.3">
      <c r="A13" s="43" t="s">
        <v>239</v>
      </c>
      <c r="B13" s="43" t="s">
        <v>235</v>
      </c>
      <c r="C13" s="43" t="s">
        <v>240</v>
      </c>
      <c r="D13" s="43" t="s">
        <v>241</v>
      </c>
      <c r="E13" s="152" t="s">
        <v>242</v>
      </c>
    </row>
    <row r="14" spans="1:6" ht="18" customHeight="1" x14ac:dyDescent="0.3">
      <c r="A14" s="37"/>
      <c r="B14" s="37"/>
      <c r="C14" s="37"/>
      <c r="D14" s="37"/>
      <c r="E14" s="150"/>
    </row>
    <row r="15" spans="1:6" ht="18" customHeight="1" x14ac:dyDescent="0.3">
      <c r="A15" s="42" t="s">
        <v>243</v>
      </c>
      <c r="B15" s="37" t="s">
        <v>244</v>
      </c>
      <c r="C15" s="37" t="s">
        <v>245</v>
      </c>
      <c r="D15" s="37" t="s">
        <v>246</v>
      </c>
      <c r="E15" s="150" t="s">
        <v>247</v>
      </c>
    </row>
    <row r="16" spans="1:6" ht="18" customHeight="1" x14ac:dyDescent="0.3">
      <c r="A16" s="153" t="s">
        <v>248</v>
      </c>
      <c r="B16" s="153" t="s">
        <v>244</v>
      </c>
      <c r="C16" s="153" t="s">
        <v>249</v>
      </c>
      <c r="D16" s="153"/>
      <c r="E16" s="154" t="s">
        <v>250</v>
      </c>
    </row>
    <row r="17" spans="1:5" x14ac:dyDescent="0.3">
      <c r="A17" s="153" t="s">
        <v>251</v>
      </c>
      <c r="B17" s="153" t="s">
        <v>244</v>
      </c>
      <c r="C17" s="153" t="s">
        <v>252</v>
      </c>
      <c r="D17" s="153"/>
      <c r="E17" s="154" t="s">
        <v>253</v>
      </c>
    </row>
    <row r="18" spans="1:5" x14ac:dyDescent="0.3">
      <c r="A18" s="153" t="s">
        <v>254</v>
      </c>
      <c r="B18" s="153" t="s">
        <v>244</v>
      </c>
      <c r="C18" s="153" t="s">
        <v>255</v>
      </c>
      <c r="D18" s="153"/>
      <c r="E18" s="155" t="s">
        <v>256</v>
      </c>
    </row>
    <row r="19" spans="1:5" x14ac:dyDescent="0.3">
      <c r="A19" s="153" t="s">
        <v>257</v>
      </c>
      <c r="B19" s="153" t="s">
        <v>244</v>
      </c>
      <c r="C19" s="153" t="s">
        <v>258</v>
      </c>
      <c r="D19" s="153"/>
      <c r="E19" s="154" t="s">
        <v>259</v>
      </c>
    </row>
    <row r="20" spans="1:5" x14ac:dyDescent="0.3">
      <c r="A20" s="37"/>
      <c r="B20" s="42" t="s">
        <v>260</v>
      </c>
      <c r="C20" s="43" t="s">
        <v>261</v>
      </c>
      <c r="D20" s="37"/>
      <c r="E20" s="150"/>
    </row>
    <row r="21" spans="1:5" x14ac:dyDescent="0.3">
      <c r="A21" s="37"/>
      <c r="B21" s="43"/>
      <c r="C21" s="43"/>
      <c r="D21" s="37"/>
      <c r="E21" s="150"/>
    </row>
    <row r="22" spans="1:5" x14ac:dyDescent="0.3">
      <c r="A22" s="42" t="s">
        <v>262</v>
      </c>
      <c r="B22" s="37" t="s">
        <v>263</v>
      </c>
      <c r="C22" s="37" t="s">
        <v>264</v>
      </c>
      <c r="D22" s="37" t="s">
        <v>265</v>
      </c>
      <c r="E22" s="150" t="s">
        <v>266</v>
      </c>
    </row>
    <row r="23" spans="1:5" x14ac:dyDescent="0.3">
      <c r="A23" s="37" t="s">
        <v>267</v>
      </c>
      <c r="B23" s="37" t="s">
        <v>263</v>
      </c>
      <c r="C23" s="37" t="s">
        <v>268</v>
      </c>
      <c r="D23" s="37"/>
      <c r="E23" s="149" t="s">
        <v>269</v>
      </c>
    </row>
    <row r="24" spans="1:5" x14ac:dyDescent="0.3">
      <c r="A24" s="37"/>
      <c r="B24" s="37"/>
      <c r="C24" s="37"/>
      <c r="D24" s="37"/>
      <c r="E24" s="150"/>
    </row>
    <row r="25" spans="1:5" x14ac:dyDescent="0.3">
      <c r="A25" s="117" t="s">
        <v>270</v>
      </c>
      <c r="B25" s="45" t="s">
        <v>271</v>
      </c>
      <c r="C25" s="37"/>
      <c r="D25" s="43" t="s">
        <v>272</v>
      </c>
      <c r="E25" s="156" t="s">
        <v>72</v>
      </c>
    </row>
    <row r="26" spans="1:5" x14ac:dyDescent="0.3">
      <c r="A26" s="43" t="s">
        <v>273</v>
      </c>
      <c r="B26" s="45" t="s">
        <v>271</v>
      </c>
      <c r="C26" s="37"/>
      <c r="D26" s="43" t="s">
        <v>274</v>
      </c>
      <c r="E26" s="157"/>
    </row>
    <row r="27" spans="1:5" x14ac:dyDescent="0.3">
      <c r="A27" s="43" t="s">
        <v>275</v>
      </c>
      <c r="B27" s="45" t="s">
        <v>271</v>
      </c>
      <c r="C27" s="37"/>
      <c r="D27" s="43" t="s">
        <v>276</v>
      </c>
      <c r="E27" s="150"/>
    </row>
    <row r="28" spans="1:5" x14ac:dyDescent="0.3">
      <c r="A28" s="43" t="s">
        <v>277</v>
      </c>
      <c r="B28" s="45" t="s">
        <v>271</v>
      </c>
      <c r="C28" s="37"/>
      <c r="D28" s="43" t="s">
        <v>278</v>
      </c>
      <c r="E28" s="150"/>
    </row>
    <row r="29" spans="1:5" x14ac:dyDescent="0.3">
      <c r="A29" s="37" t="s">
        <v>279</v>
      </c>
      <c r="B29" s="37" t="s">
        <v>280</v>
      </c>
      <c r="C29" s="37" t="s">
        <v>281</v>
      </c>
      <c r="D29" s="37" t="s">
        <v>282</v>
      </c>
      <c r="E29" s="157" t="s">
        <v>283</v>
      </c>
    </row>
    <row r="30" spans="1:5" x14ac:dyDescent="0.3">
      <c r="A30" s="116"/>
      <c r="B30" s="115"/>
      <c r="C30" s="115"/>
      <c r="D30" s="115"/>
      <c r="E30" s="158"/>
    </row>
    <row r="31" spans="1:5" ht="18" x14ac:dyDescent="0.35">
      <c r="A31" s="134" t="s">
        <v>284</v>
      </c>
      <c r="B31" s="115"/>
      <c r="C31" s="115"/>
      <c r="D31" s="115"/>
      <c r="E31" s="158"/>
    </row>
    <row r="32" spans="1:5" x14ac:dyDescent="0.3">
      <c r="A32" s="134" t="s">
        <v>285</v>
      </c>
      <c r="B32" s="158"/>
      <c r="C32" s="159"/>
      <c r="D32" s="158"/>
      <c r="E32" s="158"/>
    </row>
    <row r="33" spans="1:5" x14ac:dyDescent="0.3">
      <c r="A33" s="159" t="s">
        <v>286</v>
      </c>
    </row>
    <row r="34" spans="1:5" x14ac:dyDescent="0.3">
      <c r="A34" s="104"/>
      <c r="B34" s="104"/>
      <c r="C34" s="104"/>
      <c r="D34" s="104"/>
      <c r="E34" s="104"/>
    </row>
    <row r="35" spans="1:5" x14ac:dyDescent="0.3">
      <c r="A35" s="161" t="s">
        <v>287</v>
      </c>
      <c r="E35" s="162"/>
    </row>
    <row r="36" spans="1:5" x14ac:dyDescent="0.3">
      <c r="A36" s="161" t="s">
        <v>288</v>
      </c>
      <c r="E36" s="162"/>
    </row>
    <row r="37" spans="1:5" x14ac:dyDescent="0.3">
      <c r="A37" s="134" t="s">
        <v>289</v>
      </c>
      <c r="B37" s="115"/>
      <c r="C37" s="115"/>
      <c r="D37" s="115"/>
      <c r="E37" s="162"/>
    </row>
    <row r="38" spans="1:5" x14ac:dyDescent="0.3">
      <c r="A38" s="134" t="s">
        <v>290</v>
      </c>
      <c r="B38" s="115"/>
      <c r="C38" s="115"/>
      <c r="D38" s="115"/>
      <c r="E38" s="162"/>
    </row>
    <row r="39" spans="1:5" x14ac:dyDescent="0.3">
      <c r="A39" s="104"/>
      <c r="B39" s="104"/>
      <c r="C39" s="104"/>
      <c r="D39" s="104"/>
    </row>
    <row r="41" spans="1:5" x14ac:dyDescent="0.3">
      <c r="A41" s="104"/>
      <c r="B41" s="104"/>
      <c r="C41" s="104"/>
      <c r="D41" s="104"/>
    </row>
    <row r="42" spans="1:5" x14ac:dyDescent="0.3">
      <c r="A42" s="312" t="s">
        <v>291</v>
      </c>
      <c r="B42" s="312"/>
      <c r="C42" s="312"/>
      <c r="D42" s="312"/>
    </row>
    <row r="43" spans="1:5" x14ac:dyDescent="0.3">
      <c r="A43" s="115"/>
      <c r="B43" s="115"/>
      <c r="C43" s="115"/>
      <c r="D43" s="115"/>
    </row>
    <row r="44" spans="1:5" ht="18.600000000000001" thickBot="1" x14ac:dyDescent="0.35">
      <c r="A44" s="163" t="s">
        <v>292</v>
      </c>
      <c r="B44" s="163" t="s">
        <v>202</v>
      </c>
      <c r="C44" s="163" t="s">
        <v>36</v>
      </c>
      <c r="D44" s="163" t="s">
        <v>37</v>
      </c>
    </row>
    <row r="45" spans="1:5" ht="18.600000000000001" thickTop="1" x14ac:dyDescent="0.35">
      <c r="A45" s="164" t="s">
        <v>293</v>
      </c>
      <c r="B45" s="165">
        <v>254</v>
      </c>
      <c r="C45" s="165">
        <v>374</v>
      </c>
      <c r="D45" s="165">
        <v>282</v>
      </c>
    </row>
    <row r="46" spans="1:5" ht="18" x14ac:dyDescent="0.35">
      <c r="A46" s="165" t="s">
        <v>228</v>
      </c>
      <c r="B46" s="165">
        <v>254</v>
      </c>
      <c r="C46" s="165">
        <v>374</v>
      </c>
      <c r="D46" s="165">
        <v>282</v>
      </c>
    </row>
    <row r="47" spans="1:5" ht="18" x14ac:dyDescent="0.35">
      <c r="A47" s="165" t="s">
        <v>235</v>
      </c>
      <c r="B47" s="165">
        <v>254</v>
      </c>
      <c r="C47" s="165">
        <v>374</v>
      </c>
      <c r="D47" s="165">
        <v>282</v>
      </c>
    </row>
    <row r="48" spans="1:5" ht="18" x14ac:dyDescent="0.35">
      <c r="A48" s="165" t="s">
        <v>244</v>
      </c>
      <c r="B48" s="165">
        <v>1500</v>
      </c>
      <c r="C48" s="165">
        <v>100</v>
      </c>
      <c r="D48" s="165"/>
    </row>
    <row r="49" spans="1:4" s="104" customFormat="1" ht="18" x14ac:dyDescent="0.35">
      <c r="A49" s="165" t="s">
        <v>294</v>
      </c>
      <c r="B49" s="165">
        <v>20</v>
      </c>
      <c r="C49" s="165"/>
      <c r="D49" s="165"/>
    </row>
    <row r="50" spans="1:4" s="104" customFormat="1" ht="18" x14ac:dyDescent="0.35">
      <c r="A50" s="165" t="s">
        <v>295</v>
      </c>
      <c r="B50" s="165"/>
      <c r="D50" s="166" t="s">
        <v>296</v>
      </c>
    </row>
    <row r="51" spans="1:4" s="104" customFormat="1" ht="18" x14ac:dyDescent="0.35">
      <c r="A51" s="165"/>
      <c r="B51" s="165"/>
      <c r="C51" s="165"/>
      <c r="D51" s="165"/>
    </row>
    <row r="52" spans="1:4" s="104" customFormat="1" ht="18" x14ac:dyDescent="0.35">
      <c r="A52" s="167" t="s">
        <v>297</v>
      </c>
      <c r="B52" s="167">
        <f>SUM(B45:B50)</f>
        <v>2282</v>
      </c>
      <c r="C52" s="167">
        <f>SUM(C45:C50)</f>
        <v>1222</v>
      </c>
      <c r="D52" s="167">
        <f>SUM(D45:D50)</f>
        <v>846</v>
      </c>
    </row>
  </sheetData>
  <mergeCells count="7">
    <mergeCell ref="A42:D42"/>
    <mergeCell ref="A1:E1"/>
    <mergeCell ref="A3:A4"/>
    <mergeCell ref="B3:B4"/>
    <mergeCell ref="C3:C4"/>
    <mergeCell ref="D3:D4"/>
    <mergeCell ref="E3:E4"/>
  </mergeCells>
  <hyperlinks>
    <hyperlink ref="E18" r:id="rId1"/>
    <hyperlink ref="E5" r:id="rId2"/>
    <hyperlink ref="E6" r:id="rId3"/>
    <hyperlink ref="E23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M10" sqref="M10"/>
    </sheetView>
  </sheetViews>
  <sheetFormatPr defaultRowHeight="14.4" x14ac:dyDescent="0.3"/>
  <cols>
    <col min="15" max="15" width="8.88671875" customWidth="1"/>
  </cols>
  <sheetData>
    <row r="1" spans="1:17" ht="15.6" x14ac:dyDescent="0.3">
      <c r="A1" s="103" t="s">
        <v>62</v>
      </c>
      <c r="B1" s="104"/>
      <c r="C1" s="104"/>
      <c r="D1" s="104"/>
      <c r="E1" s="105"/>
      <c r="F1" s="103" t="s">
        <v>63</v>
      </c>
      <c r="G1" s="104"/>
      <c r="H1" s="104"/>
      <c r="I1" s="104"/>
      <c r="J1" s="104"/>
      <c r="N1">
        <v>2014</v>
      </c>
      <c r="O1" s="118" t="s">
        <v>137</v>
      </c>
    </row>
    <row r="2" spans="1:17" ht="15.6" x14ac:dyDescent="0.3">
      <c r="A2" s="103" t="s">
        <v>64</v>
      </c>
      <c r="B2" s="104"/>
      <c r="C2" s="104"/>
      <c r="D2" s="104"/>
      <c r="E2" s="105"/>
      <c r="F2" s="103" t="s">
        <v>65</v>
      </c>
      <c r="G2" s="104"/>
      <c r="H2" s="104"/>
      <c r="I2" s="104"/>
      <c r="J2" s="104"/>
      <c r="O2" s="118" t="s">
        <v>138</v>
      </c>
    </row>
    <row r="3" spans="1:17" ht="15.6" x14ac:dyDescent="0.3">
      <c r="A3" s="103" t="s">
        <v>66</v>
      </c>
      <c r="B3" s="104"/>
      <c r="C3" s="104"/>
      <c r="D3" s="104"/>
      <c r="E3" s="105"/>
      <c r="F3" s="103" t="s">
        <v>67</v>
      </c>
      <c r="G3" s="104"/>
      <c r="H3" s="104"/>
      <c r="I3" s="104"/>
      <c r="J3" s="104"/>
      <c r="O3" s="118" t="s">
        <v>139</v>
      </c>
    </row>
    <row r="4" spans="1:17" ht="15.6" x14ac:dyDescent="0.3">
      <c r="A4" s="106" t="s">
        <v>68</v>
      </c>
      <c r="B4" s="104"/>
      <c r="C4" s="104"/>
      <c r="D4" s="104"/>
      <c r="E4" s="105"/>
      <c r="F4" s="103" t="s">
        <v>69</v>
      </c>
      <c r="G4" s="104"/>
      <c r="H4" s="104"/>
      <c r="I4" s="104"/>
      <c r="J4" s="104"/>
    </row>
    <row r="5" spans="1:17" x14ac:dyDescent="0.3">
      <c r="A5" s="104"/>
      <c r="B5" s="104"/>
      <c r="C5" s="104"/>
      <c r="D5" s="104"/>
      <c r="E5" s="105"/>
      <c r="F5" s="106" t="s">
        <v>70</v>
      </c>
      <c r="G5" s="104"/>
      <c r="H5" s="104"/>
      <c r="I5" s="104"/>
      <c r="J5" s="104"/>
    </row>
    <row r="6" spans="1:17" x14ac:dyDescent="0.3">
      <c r="A6" s="104"/>
      <c r="B6" s="104"/>
      <c r="C6" s="104"/>
      <c r="D6" s="104"/>
      <c r="E6" s="105"/>
      <c r="F6" s="106" t="s">
        <v>71</v>
      </c>
      <c r="G6" s="104"/>
      <c r="H6" s="104"/>
      <c r="I6" s="104"/>
      <c r="J6" s="104"/>
    </row>
    <row r="7" spans="1:17" x14ac:dyDescent="0.3">
      <c r="A7" s="104"/>
      <c r="B7" s="104"/>
      <c r="C7" s="104"/>
      <c r="D7" s="104"/>
      <c r="E7" s="105"/>
      <c r="F7" s="106" t="s">
        <v>72</v>
      </c>
      <c r="G7" s="104"/>
      <c r="H7" s="104"/>
      <c r="I7" s="104"/>
      <c r="J7" s="104"/>
    </row>
    <row r="8" spans="1:17" x14ac:dyDescent="0.3">
      <c r="A8" s="107"/>
      <c r="B8" s="107"/>
      <c r="C8" s="107"/>
      <c r="D8" s="107"/>
      <c r="E8" s="108"/>
      <c r="F8" s="109"/>
      <c r="G8" s="107"/>
      <c r="H8" s="107"/>
      <c r="I8" s="107"/>
      <c r="J8" s="107"/>
      <c r="K8" s="110"/>
      <c r="L8" s="110"/>
    </row>
    <row r="9" spans="1:17" ht="15.6" x14ac:dyDescent="0.3">
      <c r="A9" s="103" t="s">
        <v>73</v>
      </c>
      <c r="B9" s="104"/>
      <c r="C9" s="104"/>
      <c r="D9" s="104"/>
      <c r="E9" s="105"/>
      <c r="F9" s="103" t="s">
        <v>74</v>
      </c>
      <c r="G9" s="104"/>
      <c r="H9" s="104"/>
      <c r="I9" s="104"/>
      <c r="J9" s="104"/>
    </row>
    <row r="10" spans="1:17" ht="15.6" x14ac:dyDescent="0.3">
      <c r="A10" s="103" t="s">
        <v>75</v>
      </c>
      <c r="B10" s="104"/>
      <c r="C10" s="104"/>
      <c r="D10" s="104"/>
      <c r="E10" s="105"/>
      <c r="F10" s="103" t="s">
        <v>76</v>
      </c>
      <c r="G10" s="104"/>
      <c r="H10" s="104"/>
      <c r="I10" s="104"/>
      <c r="J10" s="104"/>
    </row>
    <row r="11" spans="1:17" ht="15.6" x14ac:dyDescent="0.3">
      <c r="A11" s="103" t="s">
        <v>77</v>
      </c>
      <c r="B11" s="104"/>
      <c r="C11" s="104"/>
      <c r="D11" s="104"/>
      <c r="E11" s="105"/>
      <c r="F11" s="103" t="s">
        <v>78</v>
      </c>
      <c r="G11" s="104"/>
      <c r="H11" s="104"/>
      <c r="I11" s="104"/>
      <c r="J11" s="104"/>
    </row>
    <row r="12" spans="1:17" ht="15.6" x14ac:dyDescent="0.3">
      <c r="A12" s="106" t="s">
        <v>79</v>
      </c>
      <c r="B12" s="104"/>
      <c r="C12" s="104"/>
      <c r="D12" s="104"/>
      <c r="E12" s="105"/>
      <c r="F12" s="103" t="s">
        <v>80</v>
      </c>
      <c r="G12" s="104"/>
      <c r="H12" s="104"/>
      <c r="I12" s="104"/>
      <c r="J12" s="104"/>
    </row>
    <row r="13" spans="1:17" x14ac:dyDescent="0.3">
      <c r="A13" s="106" t="s">
        <v>81</v>
      </c>
      <c r="B13" s="104"/>
      <c r="C13" s="104"/>
      <c r="D13" s="104"/>
      <c r="E13" s="105"/>
      <c r="F13" s="111" t="s">
        <v>82</v>
      </c>
      <c r="G13" s="112"/>
      <c r="H13" s="112"/>
      <c r="I13" s="104"/>
      <c r="J13" s="104"/>
    </row>
    <row r="14" spans="1:17" x14ac:dyDescent="0.3">
      <c r="A14" s="106"/>
      <c r="B14" s="104"/>
      <c r="C14" s="104"/>
      <c r="D14" s="104"/>
      <c r="E14" s="105"/>
      <c r="F14" s="106" t="s">
        <v>83</v>
      </c>
      <c r="G14" s="104"/>
      <c r="H14" s="104"/>
      <c r="I14" s="104"/>
      <c r="J14" s="104"/>
    </row>
    <row r="15" spans="1:17" x14ac:dyDescent="0.3">
      <c r="A15" s="107"/>
      <c r="B15" s="107"/>
      <c r="C15" s="107"/>
      <c r="D15" s="107"/>
      <c r="E15" s="108"/>
      <c r="F15" s="113" t="s">
        <v>84</v>
      </c>
      <c r="G15" s="104"/>
      <c r="H15" s="104"/>
      <c r="I15" s="104"/>
      <c r="J15" s="107"/>
      <c r="K15" s="110"/>
      <c r="L15" s="110"/>
      <c r="Q15" s="291"/>
    </row>
    <row r="16" spans="1:17" x14ac:dyDescent="0.3">
      <c r="A16" s="29"/>
      <c r="B16" s="29"/>
      <c r="C16" s="29"/>
      <c r="D16" s="29"/>
      <c r="E16" s="105"/>
      <c r="F16" s="113"/>
      <c r="G16" s="104"/>
      <c r="H16" s="104"/>
      <c r="I16" s="104"/>
      <c r="J16" s="29"/>
      <c r="K16" s="1"/>
      <c r="L16" s="1"/>
    </row>
    <row r="17" spans="1:12" ht="15.6" x14ac:dyDescent="0.3">
      <c r="A17" s="103" t="s">
        <v>85</v>
      </c>
      <c r="B17" s="104"/>
      <c r="C17" s="104"/>
      <c r="D17" s="104"/>
      <c r="E17" s="105"/>
      <c r="F17" s="103" t="s">
        <v>86</v>
      </c>
      <c r="G17" s="104"/>
      <c r="H17" s="104"/>
      <c r="I17" s="104"/>
      <c r="J17" s="104"/>
    </row>
    <row r="18" spans="1:12" ht="15.6" x14ac:dyDescent="0.3">
      <c r="A18" s="103" t="s">
        <v>87</v>
      </c>
      <c r="B18" s="104"/>
      <c r="C18" s="104"/>
      <c r="D18" s="104"/>
      <c r="E18" s="105"/>
      <c r="F18" s="103" t="s">
        <v>88</v>
      </c>
      <c r="G18" s="104"/>
      <c r="H18" s="104"/>
      <c r="I18" s="104"/>
      <c r="J18" s="104"/>
    </row>
    <row r="19" spans="1:12" ht="15.6" x14ac:dyDescent="0.3">
      <c r="A19" s="103" t="s">
        <v>89</v>
      </c>
      <c r="B19" s="104"/>
      <c r="C19" s="104"/>
      <c r="D19" s="104"/>
      <c r="E19" s="105"/>
      <c r="F19" s="106" t="s">
        <v>90</v>
      </c>
      <c r="G19" s="104"/>
      <c r="H19" s="104"/>
      <c r="I19" s="104"/>
      <c r="J19" s="104"/>
    </row>
    <row r="20" spans="1:12" ht="15.6" x14ac:dyDescent="0.3">
      <c r="A20" s="103" t="s">
        <v>91</v>
      </c>
      <c r="B20" s="104"/>
      <c r="C20" s="104"/>
      <c r="D20" s="104"/>
      <c r="E20" s="105"/>
      <c r="F20" s="104"/>
      <c r="G20" s="104"/>
      <c r="H20" s="104"/>
      <c r="I20" s="104"/>
      <c r="J20" s="104"/>
    </row>
    <row r="21" spans="1:12" x14ac:dyDescent="0.3">
      <c r="A21" s="106" t="s">
        <v>92</v>
      </c>
      <c r="B21" s="104"/>
      <c r="C21" s="104"/>
      <c r="D21" s="104"/>
      <c r="E21" s="105"/>
      <c r="F21" s="104"/>
      <c r="G21" s="104"/>
      <c r="H21" s="104"/>
      <c r="I21" s="104"/>
      <c r="J21" s="104"/>
    </row>
    <row r="22" spans="1:12" x14ac:dyDescent="0.3">
      <c r="A22" s="107"/>
      <c r="B22" s="107"/>
      <c r="C22" s="107"/>
      <c r="D22" s="107"/>
      <c r="E22" s="108"/>
      <c r="F22" s="107"/>
      <c r="G22" s="107"/>
      <c r="H22" s="107"/>
      <c r="I22" s="107"/>
      <c r="J22" s="107"/>
      <c r="K22" s="110"/>
      <c r="L22" s="110"/>
    </row>
    <row r="23" spans="1:12" x14ac:dyDescent="0.3">
      <c r="A23" s="112" t="s">
        <v>93</v>
      </c>
      <c r="B23" s="112"/>
      <c r="C23" s="104"/>
      <c r="D23" s="104"/>
      <c r="E23" s="105"/>
      <c r="F23" s="104" t="s">
        <v>94</v>
      </c>
      <c r="G23" s="104"/>
      <c r="H23" s="104"/>
      <c r="I23" s="104"/>
      <c r="J23" s="104"/>
    </row>
    <row r="24" spans="1:12" x14ac:dyDescent="0.3">
      <c r="A24" s="112" t="s">
        <v>95</v>
      </c>
      <c r="B24" s="112"/>
      <c r="C24" s="104"/>
      <c r="D24" s="104"/>
      <c r="E24" s="105"/>
      <c r="F24" s="104" t="s">
        <v>96</v>
      </c>
      <c r="G24" s="104"/>
      <c r="H24" s="104"/>
      <c r="I24" s="104"/>
      <c r="J24" s="104"/>
    </row>
    <row r="25" spans="1:12" x14ac:dyDescent="0.3">
      <c r="A25" s="112" t="s">
        <v>97</v>
      </c>
      <c r="B25" s="112"/>
      <c r="C25" s="104"/>
      <c r="D25" s="104"/>
      <c r="E25" s="105"/>
      <c r="F25" s="106" t="s">
        <v>98</v>
      </c>
      <c r="G25" s="104"/>
      <c r="H25" s="104"/>
      <c r="I25" s="104"/>
      <c r="J25" s="104"/>
    </row>
    <row r="26" spans="1:12" x14ac:dyDescent="0.3">
      <c r="A26" s="111" t="s">
        <v>99</v>
      </c>
      <c r="B26" s="112"/>
      <c r="C26" s="104"/>
      <c r="D26" s="104"/>
      <c r="E26" s="105"/>
      <c r="F26" s="106" t="s">
        <v>100</v>
      </c>
      <c r="G26" s="104"/>
      <c r="H26" s="104"/>
      <c r="I26" s="104"/>
      <c r="J26" s="104"/>
    </row>
    <row r="27" spans="1:12" x14ac:dyDescent="0.3">
      <c r="A27" s="106" t="s">
        <v>101</v>
      </c>
      <c r="B27" s="104"/>
      <c r="C27" s="104"/>
      <c r="D27" s="104"/>
      <c r="E27" s="105"/>
      <c r="F27" s="104"/>
      <c r="G27" s="104"/>
      <c r="H27" s="104"/>
      <c r="I27" s="104"/>
      <c r="J27" s="104"/>
    </row>
    <row r="28" spans="1:12" x14ac:dyDescent="0.3">
      <c r="A28" s="107"/>
      <c r="B28" s="107"/>
      <c r="C28" s="107"/>
      <c r="D28" s="107"/>
      <c r="E28" s="108"/>
      <c r="F28" s="107"/>
      <c r="G28" s="107"/>
      <c r="H28" s="107"/>
      <c r="I28" s="107"/>
      <c r="J28" s="107"/>
      <c r="K28" s="110"/>
      <c r="L28" s="110"/>
    </row>
    <row r="29" spans="1:12" x14ac:dyDescent="0.3">
      <c r="A29" s="104" t="s">
        <v>102</v>
      </c>
      <c r="B29" s="104"/>
      <c r="C29" s="104"/>
      <c r="D29" s="104"/>
      <c r="E29" s="105"/>
      <c r="F29" s="114" t="s">
        <v>103</v>
      </c>
      <c r="G29" s="112"/>
      <c r="H29" s="112"/>
      <c r="I29" s="104"/>
      <c r="J29" s="104"/>
    </row>
    <row r="30" spans="1:12" x14ac:dyDescent="0.3">
      <c r="A30" s="104" t="s">
        <v>104</v>
      </c>
      <c r="B30" s="104"/>
      <c r="C30" s="104"/>
      <c r="D30" s="104"/>
      <c r="E30" s="105"/>
      <c r="F30" s="111" t="s">
        <v>105</v>
      </c>
      <c r="G30" s="112"/>
      <c r="H30" s="112"/>
      <c r="I30" s="104"/>
      <c r="J30" s="104"/>
    </row>
    <row r="31" spans="1:12" x14ac:dyDescent="0.3">
      <c r="A31" s="104" t="s">
        <v>106</v>
      </c>
      <c r="B31" s="104"/>
      <c r="C31" s="104"/>
      <c r="D31" s="104"/>
      <c r="E31" s="105"/>
      <c r="F31" s="104" t="s">
        <v>107</v>
      </c>
      <c r="G31" s="104"/>
      <c r="H31" s="104"/>
      <c r="I31" s="104"/>
      <c r="J31" s="104"/>
    </row>
    <row r="32" spans="1:12" x14ac:dyDescent="0.3">
      <c r="A32" s="106" t="s">
        <v>108</v>
      </c>
      <c r="B32" s="104"/>
      <c r="C32" s="104"/>
      <c r="D32" s="104"/>
      <c r="E32" s="105"/>
      <c r="F32" s="106" t="s">
        <v>109</v>
      </c>
      <c r="G32" s="104"/>
      <c r="H32" s="104"/>
      <c r="I32" s="104"/>
      <c r="J32" s="104"/>
    </row>
    <row r="33" spans="1:10" x14ac:dyDescent="0.3">
      <c r="A33" s="106" t="s">
        <v>110</v>
      </c>
      <c r="B33" s="104"/>
      <c r="C33" s="104"/>
      <c r="D33" s="104"/>
      <c r="E33" s="105"/>
      <c r="F33" s="113" t="s">
        <v>84</v>
      </c>
      <c r="G33" s="104"/>
      <c r="H33" s="104"/>
      <c r="I33" s="104"/>
      <c r="J33" s="104"/>
    </row>
    <row r="34" spans="1:10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</row>
  </sheetData>
  <hyperlinks>
    <hyperlink ref="A4" r:id="rId1" display="mailto:sean.c.tackley@usace.army.mil"/>
    <hyperlink ref="F5" r:id="rId2"/>
    <hyperlink ref="A12" r:id="rId3" display="tel:503-808-4779"/>
    <hyperlink ref="A13" r:id="rId4" display="mailto:Jonathan.g.rerecich@usace.army.mil"/>
    <hyperlink ref="A21" r:id="rId5" display="mailto:Nathan.A.Zorich@usace.army.mil"/>
    <hyperlink ref="F6" r:id="rId6"/>
    <hyperlink ref="F7" r:id="rId7"/>
    <hyperlink ref="A26" r:id="rId8" display="tel:%28509%29 881-2388"/>
    <hyperlink ref="A27" r:id="rId9"/>
    <hyperlink ref="F19" r:id="rId10"/>
    <hyperlink ref="A33" r:id="rId11"/>
    <hyperlink ref="A32" r:id="rId12"/>
    <hyperlink ref="F25" r:id="rId13" display="lukp@yakamafish-nsn.gov"/>
    <hyperlink ref="F26" r:id="rId14" display="rosb@yakamafish-nsn.gov"/>
    <hyperlink ref="F32" r:id="rId15"/>
    <hyperlink ref="F14" r:id="rId16"/>
    <hyperlink ref="F33" r:id="rId17"/>
    <hyperlink ref="F15" r:id="rId18"/>
  </hyperlinks>
  <pageMargins left="0.7" right="0.7" top="0.75" bottom="0.75" header="0.3" footer="0.3"/>
  <pageSetup orientation="portrait" horizontalDpi="4294967293" r:id="rId1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12" sqref="E12"/>
    </sheetView>
  </sheetViews>
  <sheetFormatPr defaultRowHeight="14.4" x14ac:dyDescent="0.3"/>
  <cols>
    <col min="1" max="1" width="49.33203125" style="270" customWidth="1"/>
    <col min="3" max="3" width="53.5546875" style="270" customWidth="1"/>
  </cols>
  <sheetData>
    <row r="1" spans="1:6" x14ac:dyDescent="0.3">
      <c r="A1" s="270">
        <v>2014</v>
      </c>
      <c r="C1" s="270">
        <v>2015</v>
      </c>
    </row>
    <row r="2" spans="1:6" x14ac:dyDescent="0.3">
      <c r="A2" s="277" t="s">
        <v>185</v>
      </c>
    </row>
    <row r="3" spans="1:6" ht="30.6" customHeight="1" x14ac:dyDescent="0.3">
      <c r="A3" s="277" t="s">
        <v>152</v>
      </c>
      <c r="C3" s="316" t="s">
        <v>348</v>
      </c>
      <c r="D3" s="316"/>
      <c r="E3" s="276"/>
      <c r="F3" s="276"/>
    </row>
    <row r="4" spans="1:6" ht="20.399999999999999" customHeight="1" x14ac:dyDescent="0.3">
      <c r="A4" s="277" t="s">
        <v>153</v>
      </c>
      <c r="C4" s="316" t="s">
        <v>349</v>
      </c>
      <c r="D4" s="316"/>
      <c r="E4" s="276"/>
      <c r="F4" s="276"/>
    </row>
    <row r="5" spans="1:6" ht="30.6" customHeight="1" x14ac:dyDescent="0.3">
      <c r="A5" s="277" t="s">
        <v>154</v>
      </c>
      <c r="C5" s="316" t="s">
        <v>350</v>
      </c>
      <c r="D5" s="316"/>
      <c r="E5" s="276"/>
      <c r="F5" s="276"/>
    </row>
    <row r="6" spans="1:6" ht="30.6" customHeight="1" x14ac:dyDescent="0.3">
      <c r="A6" s="277" t="s">
        <v>155</v>
      </c>
      <c r="C6" s="316" t="s">
        <v>351</v>
      </c>
      <c r="D6" s="316"/>
      <c r="E6" s="276"/>
      <c r="F6" s="276"/>
    </row>
    <row r="7" spans="1:6" ht="30.6" customHeight="1" x14ac:dyDescent="0.3">
      <c r="A7" s="277" t="s">
        <v>156</v>
      </c>
      <c r="C7" s="316" t="s">
        <v>352</v>
      </c>
      <c r="D7" s="316"/>
      <c r="E7" s="276"/>
      <c r="F7" s="276"/>
    </row>
    <row r="8" spans="1:6" ht="30.6" customHeight="1" x14ac:dyDescent="0.3">
      <c r="A8" s="277" t="s">
        <v>157</v>
      </c>
      <c r="C8" s="316" t="s">
        <v>353</v>
      </c>
      <c r="D8" s="316"/>
      <c r="E8" s="276"/>
      <c r="F8" s="276"/>
    </row>
    <row r="9" spans="1:6" ht="30.6" customHeight="1" x14ac:dyDescent="0.3">
      <c r="A9" s="277" t="s">
        <v>158</v>
      </c>
      <c r="C9" s="316" t="s">
        <v>354</v>
      </c>
      <c r="D9" s="316"/>
      <c r="E9" s="276"/>
      <c r="F9" s="276"/>
    </row>
    <row r="10" spans="1:6" ht="30.6" customHeight="1" x14ac:dyDescent="0.3">
      <c r="A10" s="277" t="s">
        <v>159</v>
      </c>
      <c r="C10" s="316" t="s">
        <v>355</v>
      </c>
      <c r="D10" s="316"/>
      <c r="E10" s="276"/>
      <c r="F10" s="276"/>
    </row>
    <row r="11" spans="1:6" ht="30.6" customHeight="1" x14ac:dyDescent="0.3">
      <c r="A11" s="277" t="s">
        <v>160</v>
      </c>
      <c r="C11" s="316" t="s">
        <v>356</v>
      </c>
      <c r="D11" s="316"/>
      <c r="E11" s="276"/>
      <c r="F11" s="276"/>
    </row>
    <row r="12" spans="1:6" ht="20.399999999999999" customHeight="1" x14ac:dyDescent="0.3">
      <c r="A12" s="277" t="s">
        <v>161</v>
      </c>
      <c r="C12" s="316" t="s">
        <v>357</v>
      </c>
      <c r="D12" s="316"/>
      <c r="E12" s="276"/>
      <c r="F12" s="276"/>
    </row>
    <row r="13" spans="1:6" ht="40.799999999999997" customHeight="1" x14ac:dyDescent="0.3">
      <c r="A13" s="277" t="s">
        <v>162</v>
      </c>
      <c r="C13" s="316" t="s">
        <v>358</v>
      </c>
      <c r="D13" s="316"/>
      <c r="E13" s="276"/>
      <c r="F13" s="276"/>
    </row>
    <row r="14" spans="1:6" ht="30.6" customHeight="1" x14ac:dyDescent="0.3">
      <c r="A14" s="277" t="s">
        <v>163</v>
      </c>
      <c r="C14" s="316" t="s">
        <v>359</v>
      </c>
      <c r="D14" s="316"/>
      <c r="E14" s="276"/>
      <c r="F14" s="276"/>
    </row>
    <row r="15" spans="1:6" ht="30.6" customHeight="1" x14ac:dyDescent="0.3">
      <c r="A15" s="277" t="s">
        <v>164</v>
      </c>
      <c r="C15" s="316" t="s">
        <v>360</v>
      </c>
      <c r="D15" s="316"/>
      <c r="E15" s="276"/>
      <c r="F15" s="276"/>
    </row>
    <row r="16" spans="1:6" ht="30.6" customHeight="1" x14ac:dyDescent="0.3">
      <c r="A16" s="277" t="s">
        <v>165</v>
      </c>
      <c r="C16" s="316" t="s">
        <v>361</v>
      </c>
      <c r="D16" s="316"/>
      <c r="E16" s="276"/>
      <c r="F16" s="276"/>
    </row>
    <row r="17" spans="1:6" ht="51" customHeight="1" x14ac:dyDescent="0.3">
      <c r="A17" s="277" t="s">
        <v>166</v>
      </c>
      <c r="C17" s="316" t="s">
        <v>362</v>
      </c>
      <c r="D17" s="316"/>
      <c r="E17" s="276"/>
      <c r="F17" s="276"/>
    </row>
    <row r="18" spans="1:6" ht="30.6" customHeight="1" x14ac:dyDescent="0.3">
      <c r="A18" s="277" t="s">
        <v>167</v>
      </c>
      <c r="C18" s="316" t="s">
        <v>363</v>
      </c>
      <c r="D18" s="316"/>
      <c r="E18" s="276"/>
      <c r="F18" s="276"/>
    </row>
    <row r="19" spans="1:6" ht="51" customHeight="1" x14ac:dyDescent="0.3">
      <c r="A19" s="277" t="s">
        <v>168</v>
      </c>
      <c r="C19" s="316" t="s">
        <v>364</v>
      </c>
      <c r="D19" s="316"/>
      <c r="E19" s="276"/>
      <c r="F19" s="276"/>
    </row>
    <row r="20" spans="1:6" ht="51" customHeight="1" x14ac:dyDescent="0.3">
      <c r="A20" s="277" t="s">
        <v>169</v>
      </c>
      <c r="C20" s="316" t="s">
        <v>365</v>
      </c>
      <c r="D20" s="316"/>
      <c r="E20" s="276"/>
      <c r="F20" s="276"/>
    </row>
    <row r="21" spans="1:6" ht="51" customHeight="1" x14ac:dyDescent="0.3">
      <c r="A21" s="277" t="s">
        <v>170</v>
      </c>
      <c r="C21" s="316" t="s">
        <v>366</v>
      </c>
      <c r="D21" s="316"/>
      <c r="E21" s="276"/>
      <c r="F21" s="276"/>
    </row>
    <row r="22" spans="1:6" ht="40.799999999999997" customHeight="1" x14ac:dyDescent="0.3">
      <c r="A22" s="277" t="s">
        <v>171</v>
      </c>
      <c r="C22" s="316" t="s">
        <v>367</v>
      </c>
      <c r="D22" s="316"/>
      <c r="E22" s="276"/>
      <c r="F22" s="276"/>
    </row>
    <row r="23" spans="1:6" ht="20.399999999999999" customHeight="1" x14ac:dyDescent="0.3">
      <c r="A23" s="277" t="s">
        <v>172</v>
      </c>
      <c r="C23" s="316" t="s">
        <v>368</v>
      </c>
      <c r="D23" s="316"/>
      <c r="E23" s="276"/>
      <c r="F23" s="276"/>
    </row>
    <row r="24" spans="1:6" ht="20.399999999999999" customHeight="1" x14ac:dyDescent="0.3">
      <c r="A24" s="277" t="s">
        <v>173</v>
      </c>
      <c r="C24" s="316" t="s">
        <v>369</v>
      </c>
      <c r="D24" s="316"/>
      <c r="E24" s="276"/>
      <c r="F24" s="276"/>
    </row>
    <row r="25" spans="1:6" ht="20.399999999999999" customHeight="1" x14ac:dyDescent="0.3">
      <c r="A25" s="277" t="s">
        <v>174</v>
      </c>
      <c r="C25" s="316" t="s">
        <v>370</v>
      </c>
      <c r="D25" s="316"/>
      <c r="E25" s="276"/>
      <c r="F25" s="276"/>
    </row>
    <row r="26" spans="1:6" ht="51" customHeight="1" x14ac:dyDescent="0.3">
      <c r="A26" s="277" t="s">
        <v>175</v>
      </c>
      <c r="C26" s="316" t="s">
        <v>371</v>
      </c>
      <c r="D26" s="316"/>
      <c r="E26" s="276"/>
      <c r="F26" s="276"/>
    </row>
    <row r="27" spans="1:6" ht="30.6" customHeight="1" x14ac:dyDescent="0.3">
      <c r="A27" s="277" t="s">
        <v>176</v>
      </c>
      <c r="C27" s="316" t="s">
        <v>372</v>
      </c>
      <c r="D27" s="316"/>
    </row>
    <row r="28" spans="1:6" ht="20.399999999999999" customHeight="1" x14ac:dyDescent="0.3">
      <c r="A28" s="277" t="s">
        <v>177</v>
      </c>
      <c r="C28" s="316" t="s">
        <v>373</v>
      </c>
      <c r="D28" s="316"/>
    </row>
    <row r="29" spans="1:6" ht="20.399999999999999" customHeight="1" x14ac:dyDescent="0.3">
      <c r="A29" s="277" t="s">
        <v>178</v>
      </c>
      <c r="C29" s="316" t="s">
        <v>374</v>
      </c>
      <c r="D29" s="316"/>
    </row>
    <row r="30" spans="1:6" ht="20.399999999999999" customHeight="1" x14ac:dyDescent="0.3">
      <c r="A30" s="277" t="s">
        <v>179</v>
      </c>
      <c r="C30" s="316" t="s">
        <v>375</v>
      </c>
      <c r="D30" s="316"/>
    </row>
    <row r="31" spans="1:6" ht="20.399999999999999" customHeight="1" x14ac:dyDescent="0.3">
      <c r="A31" s="277" t="s">
        <v>180</v>
      </c>
      <c r="C31" s="316" t="s">
        <v>376</v>
      </c>
      <c r="D31" s="316"/>
    </row>
    <row r="32" spans="1:6" ht="20.399999999999999" customHeight="1" x14ac:dyDescent="0.3">
      <c r="A32" s="277" t="s">
        <v>181</v>
      </c>
      <c r="C32" s="316" t="s">
        <v>377</v>
      </c>
      <c r="D32" s="316"/>
    </row>
    <row r="33" spans="1:4" ht="30.6" customHeight="1" x14ac:dyDescent="0.3">
      <c r="A33" s="277" t="s">
        <v>182</v>
      </c>
      <c r="C33" s="316" t="s">
        <v>378</v>
      </c>
      <c r="D33" s="316"/>
    </row>
    <row r="34" spans="1:4" ht="51" customHeight="1" x14ac:dyDescent="0.3">
      <c r="A34" s="277" t="s">
        <v>183</v>
      </c>
      <c r="C34" s="316" t="s">
        <v>379</v>
      </c>
      <c r="D34" s="316"/>
    </row>
    <row r="35" spans="1:4" ht="51" customHeight="1" x14ac:dyDescent="0.3">
      <c r="A35" s="277" t="s">
        <v>184</v>
      </c>
      <c r="C35" s="316" t="s">
        <v>380</v>
      </c>
      <c r="D35" s="316"/>
    </row>
    <row r="36" spans="1:4" ht="51" customHeight="1" x14ac:dyDescent="0.3">
      <c r="C36" s="316" t="s">
        <v>381</v>
      </c>
      <c r="D36" s="316"/>
    </row>
    <row r="37" spans="1:4" ht="51" customHeight="1" x14ac:dyDescent="0.3">
      <c r="C37" s="316" t="s">
        <v>382</v>
      </c>
      <c r="D37" s="316"/>
    </row>
    <row r="38" spans="1:4" ht="40.799999999999997" customHeight="1" x14ac:dyDescent="0.3">
      <c r="C38" s="316" t="s">
        <v>383</v>
      </c>
      <c r="D38" s="316"/>
    </row>
  </sheetData>
  <mergeCells count="36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  <mergeCell ref="C27:D27"/>
    <mergeCell ref="C28:D28"/>
    <mergeCell ref="C29:D29"/>
    <mergeCell ref="C30:D30"/>
    <mergeCell ref="C31:D31"/>
    <mergeCell ref="C37:D37"/>
    <mergeCell ref="C38:D38"/>
    <mergeCell ref="C32:D32"/>
    <mergeCell ref="C33:D33"/>
    <mergeCell ref="C34:D34"/>
    <mergeCell ref="C35:D35"/>
    <mergeCell ref="C36:D3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2" zoomScaleNormal="100" workbookViewId="0">
      <selection activeCell="E14" sqref="E14:H14"/>
    </sheetView>
  </sheetViews>
  <sheetFormatPr defaultRowHeight="14.4" x14ac:dyDescent="0.3"/>
  <cols>
    <col min="1" max="1" width="12.88671875" customWidth="1"/>
    <col min="2" max="8" width="6.6640625" customWidth="1"/>
    <col min="11" max="11" width="9" customWidth="1"/>
    <col min="12" max="18" width="6.6640625" customWidth="1"/>
  </cols>
  <sheetData>
    <row r="1" spans="1:18" ht="15.6" x14ac:dyDescent="0.3">
      <c r="A1" s="295" t="s">
        <v>395</v>
      </c>
      <c r="B1" s="295"/>
      <c r="C1" s="295"/>
      <c r="D1" s="295"/>
      <c r="E1" s="295"/>
      <c r="F1" s="295"/>
      <c r="G1" s="295"/>
      <c r="H1" s="295"/>
      <c r="K1" s="295" t="s">
        <v>395</v>
      </c>
      <c r="L1" s="295"/>
      <c r="M1" s="295"/>
      <c r="N1" s="295"/>
      <c r="O1" s="295"/>
      <c r="P1" s="295"/>
      <c r="Q1" s="295"/>
      <c r="R1" s="295"/>
    </row>
    <row r="2" spans="1:18" ht="15.6" x14ac:dyDescent="0.3">
      <c r="A2" s="132" t="s">
        <v>397</v>
      </c>
      <c r="F2" s="282" t="s">
        <v>187</v>
      </c>
      <c r="G2" s="283" t="s">
        <v>188</v>
      </c>
      <c r="H2" s="284" t="s">
        <v>189</v>
      </c>
      <c r="K2" s="132" t="s">
        <v>202</v>
      </c>
      <c r="P2" s="282" t="s">
        <v>187</v>
      </c>
      <c r="Q2" s="283" t="s">
        <v>188</v>
      </c>
      <c r="R2" s="284" t="s">
        <v>189</v>
      </c>
    </row>
    <row r="3" spans="1:18" x14ac:dyDescent="0.3">
      <c r="A3" s="135"/>
      <c r="B3" s="135" t="s">
        <v>388</v>
      </c>
      <c r="C3" s="135" t="s">
        <v>389</v>
      </c>
      <c r="D3" s="135" t="s">
        <v>390</v>
      </c>
      <c r="E3" s="135" t="s">
        <v>391</v>
      </c>
      <c r="F3" s="135" t="s">
        <v>392</v>
      </c>
      <c r="G3" s="135" t="s">
        <v>393</v>
      </c>
      <c r="H3" s="135" t="s">
        <v>394</v>
      </c>
      <c r="K3" s="135"/>
      <c r="L3" s="135" t="s">
        <v>388</v>
      </c>
      <c r="M3" s="135" t="s">
        <v>389</v>
      </c>
      <c r="N3" s="135" t="s">
        <v>390</v>
      </c>
      <c r="O3" s="135" t="s">
        <v>391</v>
      </c>
      <c r="P3" s="135" t="s">
        <v>392</v>
      </c>
      <c r="Q3" s="135" t="s">
        <v>393</v>
      </c>
      <c r="R3" s="135" t="s">
        <v>394</v>
      </c>
    </row>
    <row r="4" spans="1:18" x14ac:dyDescent="0.3">
      <c r="A4" s="296" t="s">
        <v>201</v>
      </c>
      <c r="B4" s="280"/>
      <c r="C4" s="280"/>
      <c r="D4" s="280"/>
      <c r="E4" s="280"/>
      <c r="F4" s="280">
        <v>1</v>
      </c>
      <c r="G4" s="280">
        <v>2</v>
      </c>
      <c r="H4" s="280">
        <v>3</v>
      </c>
      <c r="K4" s="296" t="s">
        <v>201</v>
      </c>
      <c r="L4" s="280"/>
      <c r="M4" s="280"/>
      <c r="N4" s="280"/>
      <c r="O4" s="280"/>
      <c r="P4" s="280">
        <v>1</v>
      </c>
      <c r="Q4" s="280">
        <v>2</v>
      </c>
      <c r="R4" s="280">
        <v>3</v>
      </c>
    </row>
    <row r="5" spans="1:18" x14ac:dyDescent="0.3">
      <c r="A5" s="297"/>
      <c r="B5" s="280">
        <v>4</v>
      </c>
      <c r="C5" s="280">
        <v>5</v>
      </c>
      <c r="D5" s="280">
        <v>6</v>
      </c>
      <c r="E5" s="280">
        <v>7</v>
      </c>
      <c r="F5" s="280">
        <v>8</v>
      </c>
      <c r="G5" s="280">
        <v>9</v>
      </c>
      <c r="H5" s="280">
        <v>10</v>
      </c>
      <c r="K5" s="297"/>
      <c r="L5" s="280">
        <v>4</v>
      </c>
      <c r="M5" s="280">
        <v>5</v>
      </c>
      <c r="N5" s="280">
        <v>6</v>
      </c>
      <c r="O5" s="280">
        <v>7</v>
      </c>
      <c r="P5" s="280">
        <v>8</v>
      </c>
      <c r="Q5" s="280">
        <v>9</v>
      </c>
      <c r="R5" s="280">
        <v>10</v>
      </c>
    </row>
    <row r="6" spans="1:18" x14ac:dyDescent="0.3">
      <c r="A6" s="297"/>
      <c r="B6" s="138">
        <v>11</v>
      </c>
      <c r="C6" s="138">
        <v>12</v>
      </c>
      <c r="D6" s="138">
        <v>13</v>
      </c>
      <c r="E6" s="138">
        <v>14</v>
      </c>
      <c r="F6" s="138">
        <v>15</v>
      </c>
      <c r="G6" s="138">
        <v>16</v>
      </c>
      <c r="H6" s="138">
        <v>17</v>
      </c>
      <c r="K6" s="297"/>
      <c r="L6" s="138">
        <v>11</v>
      </c>
      <c r="M6" s="138">
        <v>12</v>
      </c>
      <c r="N6" s="138">
        <v>13</v>
      </c>
      <c r="O6" s="138">
        <v>14</v>
      </c>
      <c r="P6" s="138">
        <v>15</v>
      </c>
      <c r="Q6" s="138">
        <v>16</v>
      </c>
      <c r="R6" s="138">
        <v>17</v>
      </c>
    </row>
    <row r="7" spans="1:18" x14ac:dyDescent="0.3">
      <c r="A7" s="297"/>
      <c r="B7" s="138">
        <v>18</v>
      </c>
      <c r="C7" s="138">
        <v>19</v>
      </c>
      <c r="D7" s="138">
        <v>20</v>
      </c>
      <c r="E7" s="138">
        <v>21</v>
      </c>
      <c r="F7" s="138">
        <v>22</v>
      </c>
      <c r="G7" s="138">
        <v>23</v>
      </c>
      <c r="H7" s="138">
        <v>24</v>
      </c>
      <c r="K7" s="297"/>
      <c r="L7" s="138">
        <v>18</v>
      </c>
      <c r="M7" s="138">
        <v>19</v>
      </c>
      <c r="N7" s="138">
        <v>20</v>
      </c>
      <c r="O7" s="139">
        <v>21</v>
      </c>
      <c r="P7" s="138">
        <v>22</v>
      </c>
      <c r="Q7" s="138">
        <v>23</v>
      </c>
      <c r="R7" s="138">
        <v>24</v>
      </c>
    </row>
    <row r="8" spans="1:18" x14ac:dyDescent="0.3">
      <c r="A8" s="298"/>
      <c r="B8" s="138">
        <v>25</v>
      </c>
      <c r="C8" s="138">
        <v>26</v>
      </c>
      <c r="D8" s="138">
        <v>27</v>
      </c>
      <c r="E8" s="138">
        <v>28</v>
      </c>
      <c r="F8" s="138">
        <v>29</v>
      </c>
      <c r="G8" s="138">
        <v>30</v>
      </c>
      <c r="H8" s="138">
        <v>31</v>
      </c>
      <c r="K8" s="298"/>
      <c r="L8" s="138">
        <v>25</v>
      </c>
      <c r="M8" s="138">
        <v>26</v>
      </c>
      <c r="N8" s="138">
        <v>27</v>
      </c>
      <c r="O8" s="138">
        <v>28</v>
      </c>
      <c r="P8" s="138">
        <v>29</v>
      </c>
      <c r="Q8" s="138">
        <v>30</v>
      </c>
      <c r="R8" s="138">
        <v>31</v>
      </c>
    </row>
    <row r="9" spans="1:18" s="1" customFormat="1" x14ac:dyDescent="0.3">
      <c r="A9" s="133"/>
      <c r="B9" s="144"/>
      <c r="C9" s="144"/>
      <c r="D9" s="144"/>
      <c r="E9" s="144"/>
      <c r="F9" s="144"/>
      <c r="G9" s="144"/>
      <c r="H9" s="144"/>
      <c r="K9" s="133"/>
      <c r="L9" s="144"/>
      <c r="M9" s="144"/>
      <c r="N9" s="144"/>
      <c r="O9" s="144"/>
      <c r="P9" s="144"/>
      <c r="Q9" s="144"/>
      <c r="R9" s="144"/>
    </row>
    <row r="10" spans="1:18" x14ac:dyDescent="0.3">
      <c r="A10" s="296" t="s">
        <v>203</v>
      </c>
      <c r="B10" s="138">
        <v>1</v>
      </c>
      <c r="C10" s="138">
        <v>2</v>
      </c>
      <c r="D10" s="138">
        <v>3</v>
      </c>
      <c r="E10" s="138">
        <v>4</v>
      </c>
      <c r="F10" s="138">
        <v>5</v>
      </c>
      <c r="G10" s="138">
        <v>6</v>
      </c>
      <c r="H10" s="138">
        <v>7</v>
      </c>
      <c r="K10" s="296" t="s">
        <v>203</v>
      </c>
      <c r="L10" s="138">
        <v>1</v>
      </c>
      <c r="M10" s="138">
        <v>2</v>
      </c>
      <c r="N10" s="138">
        <v>3</v>
      </c>
      <c r="O10" s="138">
        <v>4</v>
      </c>
      <c r="P10" s="139">
        <v>5</v>
      </c>
      <c r="Q10" s="138">
        <v>6</v>
      </c>
      <c r="R10" s="138">
        <v>7</v>
      </c>
    </row>
    <row r="11" spans="1:18" x14ac:dyDescent="0.3">
      <c r="A11" s="297"/>
      <c r="B11" s="138">
        <v>8</v>
      </c>
      <c r="C11" s="138">
        <v>9</v>
      </c>
      <c r="D11" s="138">
        <v>10</v>
      </c>
      <c r="E11" s="138">
        <v>11</v>
      </c>
      <c r="F11" s="138">
        <v>12</v>
      </c>
      <c r="G11" s="138">
        <v>13</v>
      </c>
      <c r="H11" s="138">
        <v>14</v>
      </c>
      <c r="K11" s="297"/>
      <c r="L11" s="138">
        <v>8</v>
      </c>
      <c r="M11" s="141">
        <v>9</v>
      </c>
      <c r="N11" s="138">
        <v>10</v>
      </c>
      <c r="O11" s="138">
        <v>11</v>
      </c>
      <c r="P11" s="141">
        <v>12</v>
      </c>
      <c r="Q11" s="138">
        <v>13</v>
      </c>
      <c r="R11" s="138">
        <v>14</v>
      </c>
    </row>
    <row r="12" spans="1:18" x14ac:dyDescent="0.3">
      <c r="A12" s="297"/>
      <c r="B12" s="138">
        <v>15</v>
      </c>
      <c r="C12" s="138">
        <v>16</v>
      </c>
      <c r="D12" s="138">
        <v>17</v>
      </c>
      <c r="E12" s="138">
        <v>18</v>
      </c>
      <c r="F12" s="138">
        <v>19</v>
      </c>
      <c r="G12" s="138">
        <v>20</v>
      </c>
      <c r="H12" s="138">
        <v>21</v>
      </c>
      <c r="K12" s="297"/>
      <c r="L12" s="138">
        <v>15</v>
      </c>
      <c r="M12" s="138">
        <v>16</v>
      </c>
      <c r="N12" s="139">
        <v>17</v>
      </c>
      <c r="O12" s="138">
        <v>18</v>
      </c>
      <c r="P12" s="141">
        <v>19</v>
      </c>
      <c r="Q12" s="281">
        <v>20</v>
      </c>
      <c r="R12" s="138">
        <v>21</v>
      </c>
    </row>
    <row r="13" spans="1:18" x14ac:dyDescent="0.3">
      <c r="A13" s="297"/>
      <c r="B13" s="138">
        <v>22</v>
      </c>
      <c r="C13" s="138">
        <v>22</v>
      </c>
      <c r="D13" s="138">
        <v>23</v>
      </c>
      <c r="E13" s="138">
        <v>24</v>
      </c>
      <c r="F13" s="138">
        <v>25</v>
      </c>
      <c r="G13" s="138">
        <v>26</v>
      </c>
      <c r="H13" s="138">
        <v>27</v>
      </c>
      <c r="K13" s="297"/>
      <c r="L13" s="138">
        <v>22</v>
      </c>
      <c r="M13" s="138">
        <v>22</v>
      </c>
      <c r="N13" s="281">
        <v>23</v>
      </c>
      <c r="O13" s="138">
        <v>24</v>
      </c>
      <c r="P13" s="139">
        <v>25</v>
      </c>
      <c r="Q13" s="139">
        <v>26</v>
      </c>
      <c r="R13" s="138">
        <v>27</v>
      </c>
    </row>
    <row r="14" spans="1:18" x14ac:dyDescent="0.3">
      <c r="A14" s="298"/>
      <c r="B14" s="138">
        <v>28</v>
      </c>
      <c r="C14" s="138">
        <v>29</v>
      </c>
      <c r="D14" s="139">
        <v>30</v>
      </c>
      <c r="E14" s="2"/>
      <c r="F14" s="2"/>
      <c r="G14" s="2"/>
      <c r="H14" s="2"/>
      <c r="K14" s="298"/>
      <c r="L14" s="138">
        <v>28</v>
      </c>
      <c r="M14" s="138">
        <v>29</v>
      </c>
      <c r="N14" s="281">
        <v>30</v>
      </c>
      <c r="O14" s="2"/>
      <c r="P14" s="2"/>
      <c r="Q14" s="2"/>
      <c r="R14" s="2"/>
    </row>
    <row r="15" spans="1:18" s="1" customFormat="1" x14ac:dyDescent="0.3">
      <c r="B15" s="144"/>
      <c r="C15" s="144"/>
      <c r="D15" s="144"/>
      <c r="E15" s="144"/>
      <c r="F15" s="144"/>
      <c r="G15" s="144"/>
      <c r="H15" s="144"/>
      <c r="L15" s="144"/>
      <c r="M15" s="144"/>
      <c r="N15" s="144"/>
      <c r="O15" s="144"/>
      <c r="P15" s="144"/>
      <c r="Q15" s="144"/>
      <c r="R15" s="144"/>
    </row>
    <row r="16" spans="1:18" x14ac:dyDescent="0.3">
      <c r="A16" s="296" t="s">
        <v>205</v>
      </c>
      <c r="B16" s="138"/>
      <c r="C16" s="138"/>
      <c r="D16" s="138"/>
      <c r="E16" s="139">
        <v>1</v>
      </c>
      <c r="F16" s="141">
        <v>2</v>
      </c>
      <c r="G16" s="141">
        <v>3</v>
      </c>
      <c r="H16" s="138">
        <v>4</v>
      </c>
      <c r="K16" s="296" t="s">
        <v>205</v>
      </c>
      <c r="L16" s="138"/>
      <c r="M16" s="138"/>
      <c r="N16" s="138"/>
      <c r="O16" s="138">
        <v>1</v>
      </c>
      <c r="P16" s="141">
        <v>2</v>
      </c>
      <c r="Q16" s="138">
        <v>3</v>
      </c>
      <c r="R16" s="138">
        <v>4</v>
      </c>
    </row>
    <row r="17" spans="1:18" x14ac:dyDescent="0.3">
      <c r="A17" s="297"/>
      <c r="B17" s="138">
        <v>5</v>
      </c>
      <c r="C17" s="139">
        <v>6</v>
      </c>
      <c r="D17" s="139">
        <v>7</v>
      </c>
      <c r="E17" s="139">
        <v>8</v>
      </c>
      <c r="F17" s="141">
        <v>9</v>
      </c>
      <c r="G17" s="141">
        <v>10</v>
      </c>
      <c r="H17" s="141">
        <v>11</v>
      </c>
      <c r="K17" s="297"/>
      <c r="L17" s="138">
        <v>5</v>
      </c>
      <c r="M17" s="138">
        <v>6</v>
      </c>
      <c r="N17" s="139">
        <v>7</v>
      </c>
      <c r="O17" s="139">
        <v>8</v>
      </c>
      <c r="P17" s="138">
        <v>9</v>
      </c>
      <c r="Q17" s="138">
        <v>10</v>
      </c>
      <c r="R17" s="138">
        <v>11</v>
      </c>
    </row>
    <row r="18" spans="1:18" x14ac:dyDescent="0.3">
      <c r="A18" s="297"/>
      <c r="B18" s="139">
        <v>12</v>
      </c>
      <c r="C18" s="139">
        <v>13</v>
      </c>
      <c r="D18" s="139">
        <v>14</v>
      </c>
      <c r="E18" s="141">
        <v>15</v>
      </c>
      <c r="F18" s="141">
        <v>16</v>
      </c>
      <c r="G18" s="141">
        <v>17</v>
      </c>
      <c r="H18" s="141">
        <v>18</v>
      </c>
      <c r="K18" s="297"/>
      <c r="L18" s="138">
        <v>12</v>
      </c>
      <c r="M18" s="138">
        <v>13</v>
      </c>
      <c r="N18" s="139">
        <v>14</v>
      </c>
      <c r="O18" s="139">
        <v>15</v>
      </c>
      <c r="P18" s="138">
        <v>16</v>
      </c>
      <c r="Q18" s="138">
        <v>17</v>
      </c>
      <c r="R18" s="138">
        <v>18</v>
      </c>
    </row>
    <row r="19" spans="1:18" x14ac:dyDescent="0.3">
      <c r="A19" s="297"/>
      <c r="B19" s="139">
        <v>19</v>
      </c>
      <c r="C19" s="139">
        <v>20</v>
      </c>
      <c r="D19" s="139">
        <v>21</v>
      </c>
      <c r="E19" s="281">
        <v>22</v>
      </c>
      <c r="F19" s="141">
        <v>23</v>
      </c>
      <c r="G19" s="141">
        <v>24</v>
      </c>
      <c r="H19" s="141">
        <v>25</v>
      </c>
      <c r="K19" s="297"/>
      <c r="L19" s="138">
        <v>19</v>
      </c>
      <c r="M19" s="138">
        <v>20</v>
      </c>
      <c r="N19" s="139">
        <v>21</v>
      </c>
      <c r="O19" s="139">
        <v>22</v>
      </c>
      <c r="P19" s="138">
        <v>23</v>
      </c>
      <c r="Q19" s="138">
        <v>24</v>
      </c>
      <c r="R19" s="138">
        <v>25</v>
      </c>
    </row>
    <row r="20" spans="1:18" x14ac:dyDescent="0.3">
      <c r="A20" s="298"/>
      <c r="B20" s="139">
        <v>26</v>
      </c>
      <c r="C20" s="139">
        <v>27</v>
      </c>
      <c r="D20" s="139">
        <v>28</v>
      </c>
      <c r="E20" s="281">
        <v>29</v>
      </c>
      <c r="F20" s="141">
        <v>30</v>
      </c>
      <c r="G20" s="141">
        <v>31</v>
      </c>
      <c r="H20" s="287"/>
      <c r="K20" s="298"/>
      <c r="L20" s="138">
        <v>26</v>
      </c>
      <c r="M20" s="138">
        <v>27</v>
      </c>
      <c r="N20" s="139">
        <v>28</v>
      </c>
      <c r="O20" s="139">
        <v>29</v>
      </c>
      <c r="P20" s="138">
        <v>30</v>
      </c>
      <c r="Q20" s="138">
        <v>31</v>
      </c>
      <c r="R20" s="2"/>
    </row>
    <row r="21" spans="1:18" s="1" customFormat="1" x14ac:dyDescent="0.3">
      <c r="A21" s="133"/>
      <c r="B21" s="144"/>
      <c r="C21" s="144"/>
      <c r="D21" s="144"/>
      <c r="E21" s="144"/>
      <c r="F21" s="144"/>
      <c r="G21" s="144"/>
      <c r="H21" s="144"/>
    </row>
    <row r="22" spans="1:18" x14ac:dyDescent="0.3">
      <c r="A22" s="299" t="s">
        <v>206</v>
      </c>
      <c r="B22" s="138"/>
      <c r="C22" s="138"/>
      <c r="D22" s="138"/>
      <c r="E22" s="138"/>
      <c r="F22" s="138"/>
      <c r="G22" s="138"/>
      <c r="H22" s="139">
        <v>1</v>
      </c>
    </row>
    <row r="23" spans="1:18" x14ac:dyDescent="0.3">
      <c r="A23" s="299"/>
      <c r="B23" s="141">
        <v>2</v>
      </c>
      <c r="C23" s="141">
        <v>3</v>
      </c>
      <c r="D23" s="141">
        <v>4</v>
      </c>
      <c r="E23" s="281">
        <v>5</v>
      </c>
      <c r="F23" s="139">
        <v>6</v>
      </c>
      <c r="G23" s="139">
        <v>7</v>
      </c>
      <c r="H23" s="139">
        <v>8</v>
      </c>
    </row>
    <row r="24" spans="1:18" x14ac:dyDescent="0.3">
      <c r="A24" s="299"/>
      <c r="B24" s="141">
        <v>9</v>
      </c>
      <c r="C24" s="141">
        <v>10</v>
      </c>
      <c r="D24" s="141">
        <v>11</v>
      </c>
      <c r="E24" s="281">
        <v>12</v>
      </c>
      <c r="F24" s="139">
        <v>13</v>
      </c>
      <c r="G24" s="139">
        <v>14</v>
      </c>
      <c r="H24" s="139">
        <v>15</v>
      </c>
    </row>
    <row r="25" spans="1:18" x14ac:dyDescent="0.3">
      <c r="A25" s="299"/>
      <c r="B25" s="141">
        <v>16</v>
      </c>
      <c r="C25" s="141">
        <v>17</v>
      </c>
      <c r="D25" s="141">
        <v>18</v>
      </c>
      <c r="E25" s="281">
        <v>19</v>
      </c>
      <c r="F25" s="139">
        <v>20</v>
      </c>
      <c r="G25" s="139">
        <v>21</v>
      </c>
      <c r="H25" s="139">
        <v>22</v>
      </c>
    </row>
    <row r="26" spans="1:18" x14ac:dyDescent="0.3">
      <c r="A26" s="299"/>
      <c r="B26" s="141">
        <v>23</v>
      </c>
      <c r="C26" s="141">
        <v>24</v>
      </c>
      <c r="D26" s="141">
        <v>25</v>
      </c>
      <c r="E26" s="281">
        <v>26</v>
      </c>
      <c r="F26" s="139">
        <v>27</v>
      </c>
      <c r="G26" s="139">
        <v>28</v>
      </c>
      <c r="H26" s="139">
        <v>29</v>
      </c>
    </row>
    <row r="27" spans="1:18" x14ac:dyDescent="0.3">
      <c r="A27" s="299"/>
      <c r="B27" s="141">
        <v>30</v>
      </c>
      <c r="C27" s="141">
        <v>31</v>
      </c>
      <c r="D27" s="138"/>
      <c r="E27" s="138"/>
      <c r="F27" s="138"/>
      <c r="G27" s="138"/>
      <c r="H27" s="138"/>
    </row>
    <row r="28" spans="1:18" s="1" customFormat="1" x14ac:dyDescent="0.3">
      <c r="A28" s="133"/>
      <c r="B28" s="144"/>
      <c r="C28" s="144"/>
      <c r="D28" s="144"/>
      <c r="E28" s="144"/>
      <c r="F28" s="144"/>
      <c r="G28" s="144"/>
      <c r="H28" s="144"/>
    </row>
    <row r="29" spans="1:18" x14ac:dyDescent="0.3">
      <c r="A29" s="296" t="s">
        <v>207</v>
      </c>
      <c r="B29" s="138"/>
      <c r="C29" s="138"/>
      <c r="D29" s="139">
        <v>1</v>
      </c>
      <c r="E29" s="281">
        <v>2</v>
      </c>
      <c r="F29" s="141">
        <v>3</v>
      </c>
      <c r="G29" s="141">
        <v>4</v>
      </c>
      <c r="H29" s="141">
        <v>5</v>
      </c>
    </row>
    <row r="30" spans="1:18" x14ac:dyDescent="0.3">
      <c r="A30" s="297"/>
      <c r="B30" s="139">
        <v>6</v>
      </c>
      <c r="C30" s="139">
        <v>7</v>
      </c>
      <c r="D30" s="139">
        <v>8</v>
      </c>
      <c r="E30" s="281">
        <v>9</v>
      </c>
      <c r="F30" s="141">
        <v>10</v>
      </c>
      <c r="G30" s="141">
        <v>11</v>
      </c>
      <c r="H30" s="141">
        <v>12</v>
      </c>
    </row>
    <row r="31" spans="1:18" x14ac:dyDescent="0.3">
      <c r="A31" s="297"/>
      <c r="B31" s="139">
        <v>13</v>
      </c>
      <c r="C31" s="139">
        <v>14</v>
      </c>
      <c r="D31" s="139">
        <v>15</v>
      </c>
      <c r="E31" s="281">
        <v>16</v>
      </c>
      <c r="F31" s="141">
        <v>17</v>
      </c>
      <c r="G31" s="141">
        <v>18</v>
      </c>
      <c r="H31" s="141">
        <v>19</v>
      </c>
    </row>
    <row r="32" spans="1:18" x14ac:dyDescent="0.3">
      <c r="A32" s="297"/>
      <c r="B32" s="139">
        <v>20</v>
      </c>
      <c r="C32" s="139">
        <v>21</v>
      </c>
      <c r="D32" s="139">
        <v>22</v>
      </c>
      <c r="E32" s="281">
        <v>23</v>
      </c>
      <c r="F32" s="141">
        <v>24</v>
      </c>
      <c r="G32" s="141">
        <v>25</v>
      </c>
      <c r="H32" s="141">
        <v>26</v>
      </c>
    </row>
    <row r="33" spans="1:8" x14ac:dyDescent="0.3">
      <c r="A33" s="298"/>
      <c r="B33" s="139">
        <v>27</v>
      </c>
      <c r="C33" s="139">
        <v>28</v>
      </c>
      <c r="D33" s="139">
        <v>29</v>
      </c>
      <c r="E33" s="281">
        <v>30</v>
      </c>
      <c r="F33" s="287"/>
      <c r="G33" s="287"/>
      <c r="H33" s="287"/>
    </row>
    <row r="34" spans="1:8" s="1" customFormat="1" x14ac:dyDescent="0.3">
      <c r="B34" s="144"/>
      <c r="C34" s="144"/>
      <c r="D34" s="144"/>
      <c r="E34" s="144"/>
      <c r="F34" s="144"/>
      <c r="G34" s="144"/>
      <c r="H34" s="144"/>
    </row>
    <row r="35" spans="1:8" x14ac:dyDescent="0.3">
      <c r="A35" s="296" t="s">
        <v>208</v>
      </c>
      <c r="B35" s="138"/>
      <c r="C35" s="138"/>
      <c r="D35" s="138"/>
      <c r="E35" s="138"/>
      <c r="F35" s="139">
        <v>1</v>
      </c>
      <c r="G35" s="139">
        <v>2</v>
      </c>
      <c r="H35" s="139">
        <v>3</v>
      </c>
    </row>
    <row r="36" spans="1:8" x14ac:dyDescent="0.3">
      <c r="A36" s="297"/>
      <c r="B36" s="141">
        <v>4</v>
      </c>
      <c r="C36" s="141">
        <v>5</v>
      </c>
      <c r="D36" s="141">
        <v>6</v>
      </c>
      <c r="E36" s="281">
        <v>7</v>
      </c>
      <c r="F36" s="139">
        <v>8</v>
      </c>
      <c r="G36" s="139">
        <v>9</v>
      </c>
      <c r="H36" s="139">
        <v>10</v>
      </c>
    </row>
    <row r="37" spans="1:8" x14ac:dyDescent="0.3">
      <c r="A37" s="297"/>
      <c r="B37" s="141">
        <v>11</v>
      </c>
      <c r="C37" s="141">
        <v>12</v>
      </c>
      <c r="D37" s="141">
        <v>13</v>
      </c>
      <c r="E37" s="281">
        <v>14</v>
      </c>
      <c r="F37" s="139">
        <v>15</v>
      </c>
      <c r="G37" s="139">
        <v>16</v>
      </c>
      <c r="H37" s="139">
        <v>17</v>
      </c>
    </row>
    <row r="38" spans="1:8" x14ac:dyDescent="0.3">
      <c r="A38" s="297"/>
      <c r="B38" s="141">
        <v>18</v>
      </c>
      <c r="C38" s="141">
        <v>19</v>
      </c>
      <c r="D38" s="141">
        <v>20</v>
      </c>
      <c r="E38" s="281">
        <v>21</v>
      </c>
      <c r="F38" s="139">
        <v>22</v>
      </c>
      <c r="G38" s="139">
        <v>23</v>
      </c>
      <c r="H38" s="139">
        <v>24</v>
      </c>
    </row>
    <row r="39" spans="1:8" x14ac:dyDescent="0.3">
      <c r="A39" s="298"/>
      <c r="B39" s="141">
        <v>25</v>
      </c>
      <c r="C39" s="141">
        <v>26</v>
      </c>
      <c r="D39" s="141">
        <v>27</v>
      </c>
      <c r="E39" s="281">
        <v>28</v>
      </c>
      <c r="F39" s="139">
        <v>29</v>
      </c>
      <c r="G39" s="139">
        <v>30</v>
      </c>
      <c r="H39" s="139">
        <v>31</v>
      </c>
    </row>
  </sheetData>
  <mergeCells count="11">
    <mergeCell ref="A35:A39"/>
    <mergeCell ref="A4:A8"/>
    <mergeCell ref="A1:H1"/>
    <mergeCell ref="A10:A14"/>
    <mergeCell ref="A16:A20"/>
    <mergeCell ref="A29:A33"/>
    <mergeCell ref="K1:R1"/>
    <mergeCell ref="K4:K8"/>
    <mergeCell ref="K10:K14"/>
    <mergeCell ref="K16:K20"/>
    <mergeCell ref="A22:A27"/>
  </mergeCells>
  <pageMargins left="0.7" right="0.7" top="0.75" bottom="0.75" header="0.3" footer="0.3"/>
  <pageSetup orientation="portrait" horizontalDpi="4294967293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9"/>
  <sheetViews>
    <sheetView showGridLines="0" topLeftCell="A19" workbookViewId="0">
      <selection activeCell="O40" sqref="O40"/>
    </sheetView>
  </sheetViews>
  <sheetFormatPr defaultRowHeight="13.2" x14ac:dyDescent="0.25"/>
  <cols>
    <col min="1" max="1" width="0.44140625" style="169" customWidth="1"/>
    <col min="2" max="2" width="11.109375" style="169" customWidth="1"/>
    <col min="3" max="3" width="12.6640625" style="169" bestFit="1" customWidth="1"/>
    <col min="4" max="4" width="12.88671875" style="169" bestFit="1" customWidth="1"/>
    <col min="5" max="6" width="12.6640625" style="169" bestFit="1" customWidth="1"/>
    <col min="7" max="8" width="14.33203125" style="169" bestFit="1" customWidth="1"/>
    <col min="9" max="9" width="4.44140625" style="169" bestFit="1" customWidth="1"/>
    <col min="10" max="10" width="1" style="169" customWidth="1"/>
    <col min="11" max="12" width="8.88671875" style="169"/>
    <col min="13" max="13" width="9.44140625" style="169" customWidth="1"/>
    <col min="14" max="14" width="4" style="169" bestFit="1" customWidth="1"/>
    <col min="15" max="15" width="16.44140625" style="169" customWidth="1"/>
    <col min="16" max="16" width="7.6640625" style="169" bestFit="1" customWidth="1"/>
    <col min="17" max="24" width="8.88671875" style="169"/>
    <col min="25" max="25" width="9.109375" style="169" bestFit="1" customWidth="1"/>
    <col min="26" max="16384" width="8.88671875" style="169"/>
  </cols>
  <sheetData>
    <row r="1" spans="2:28" ht="6" customHeight="1" thickBot="1" x14ac:dyDescent="0.3">
      <c r="B1" s="212"/>
      <c r="C1" s="231"/>
      <c r="D1" s="231"/>
      <c r="E1" s="231"/>
      <c r="F1" s="231"/>
      <c r="G1" s="231"/>
      <c r="H1" s="231"/>
      <c r="I1" s="231"/>
      <c r="J1" s="210"/>
      <c r="M1" s="240"/>
      <c r="N1" s="242"/>
      <c r="O1" s="242"/>
      <c r="P1" s="30"/>
      <c r="Q1" s="30"/>
    </row>
    <row r="2" spans="2:28" ht="13.8" thickBot="1" x14ac:dyDescent="0.3">
      <c r="B2" s="223"/>
      <c r="C2" s="300" t="s">
        <v>123</v>
      </c>
      <c r="D2" s="301"/>
      <c r="E2" s="300" t="s">
        <v>126</v>
      </c>
      <c r="F2" s="302"/>
      <c r="G2" s="301"/>
      <c r="H2" s="300" t="s">
        <v>35</v>
      </c>
      <c r="I2" s="301"/>
      <c r="J2" s="249"/>
      <c r="M2" s="238" t="s">
        <v>337</v>
      </c>
      <c r="N2" s="239" t="s">
        <v>338</v>
      </c>
      <c r="O2" s="238"/>
      <c r="P2" s="211"/>
      <c r="Q2" s="30"/>
      <c r="R2" s="169" t="s">
        <v>151</v>
      </c>
      <c r="Z2" s="237" t="s">
        <v>37</v>
      </c>
      <c r="AA2" s="237" t="s">
        <v>36</v>
      </c>
      <c r="AB2" s="237" t="s">
        <v>202</v>
      </c>
    </row>
    <row r="3" spans="2:28" ht="13.8" thickBot="1" x14ac:dyDescent="0.3">
      <c r="B3" s="224" t="s">
        <v>0</v>
      </c>
      <c r="C3" s="213" t="s">
        <v>124</v>
      </c>
      <c r="D3" s="214" t="s">
        <v>125</v>
      </c>
      <c r="E3" s="213" t="s">
        <v>127</v>
      </c>
      <c r="F3" s="212" t="s">
        <v>124</v>
      </c>
      <c r="G3" s="214" t="s">
        <v>140</v>
      </c>
      <c r="H3" s="213" t="s">
        <v>141</v>
      </c>
      <c r="I3" s="214" t="s">
        <v>142</v>
      </c>
      <c r="J3" s="249"/>
      <c r="M3" s="172" t="s">
        <v>35</v>
      </c>
      <c r="N3" s="172">
        <v>254</v>
      </c>
      <c r="O3" s="31"/>
      <c r="P3" s="172"/>
      <c r="Q3" s="32"/>
      <c r="R3" s="169">
        <f>N3-I28</f>
        <v>0</v>
      </c>
      <c r="Y3" s="170">
        <f t="shared" ref="Y3:Y26" si="0">B4</f>
        <v>41782</v>
      </c>
      <c r="Z3" s="169">
        <f t="shared" ref="Z3:Z26" si="1">SUM(C4:D4)</f>
        <v>0</v>
      </c>
      <c r="AA3" s="169">
        <v>0</v>
      </c>
      <c r="AB3" s="169">
        <f>I4</f>
        <v>160</v>
      </c>
    </row>
    <row r="4" spans="2:28" x14ac:dyDescent="0.25">
      <c r="B4" s="225">
        <v>41782</v>
      </c>
      <c r="C4" s="210" t="s">
        <v>298</v>
      </c>
      <c r="D4" s="210" t="s">
        <v>298</v>
      </c>
      <c r="E4" s="248" t="s">
        <v>298</v>
      </c>
      <c r="F4" s="245" t="s">
        <v>298</v>
      </c>
      <c r="G4" s="246" t="s">
        <v>298</v>
      </c>
      <c r="H4" s="215">
        <v>0</v>
      </c>
      <c r="I4" s="216">
        <v>160</v>
      </c>
      <c r="J4" s="210"/>
      <c r="M4" s="172" t="s">
        <v>36</v>
      </c>
      <c r="N4" s="172">
        <v>374</v>
      </c>
      <c r="O4" s="31"/>
      <c r="P4" s="172"/>
      <c r="Q4" s="30"/>
      <c r="R4" s="169">
        <f>N4-SUM(E28:G28)</f>
        <v>0</v>
      </c>
      <c r="Y4" s="170">
        <f t="shared" si="0"/>
        <v>41795</v>
      </c>
      <c r="Z4" s="169">
        <f t="shared" si="1"/>
        <v>0</v>
      </c>
      <c r="AA4" s="169">
        <v>0</v>
      </c>
      <c r="AB4" s="169">
        <f>I5</f>
        <v>56</v>
      </c>
    </row>
    <row r="5" spans="2:28" x14ac:dyDescent="0.25">
      <c r="B5" s="225">
        <v>41795</v>
      </c>
      <c r="C5" s="210" t="s">
        <v>298</v>
      </c>
      <c r="D5" s="210" t="s">
        <v>298</v>
      </c>
      <c r="E5" s="215" t="s">
        <v>298</v>
      </c>
      <c r="F5" s="210" t="s">
        <v>298</v>
      </c>
      <c r="G5" s="216" t="s">
        <v>298</v>
      </c>
      <c r="H5" s="215">
        <v>0</v>
      </c>
      <c r="I5" s="216">
        <v>56</v>
      </c>
      <c r="J5" s="210"/>
      <c r="M5" s="240" t="s">
        <v>37</v>
      </c>
      <c r="N5" s="240">
        <v>282</v>
      </c>
      <c r="O5" s="241"/>
      <c r="P5" s="172"/>
      <c r="Q5" s="172"/>
      <c r="R5" s="169">
        <f>N5-SUM(C28:D28)</f>
        <v>6</v>
      </c>
      <c r="Y5" s="170">
        <f t="shared" si="0"/>
        <v>41800</v>
      </c>
      <c r="Z5" s="169">
        <f t="shared" si="1"/>
        <v>0</v>
      </c>
      <c r="AA5" s="169">
        <v>0</v>
      </c>
      <c r="AB5" s="169">
        <f>I6</f>
        <v>38</v>
      </c>
    </row>
    <row r="6" spans="2:28" x14ac:dyDescent="0.25">
      <c r="B6" s="225">
        <v>41800</v>
      </c>
      <c r="C6" s="210" t="s">
        <v>298</v>
      </c>
      <c r="D6" s="210" t="s">
        <v>298</v>
      </c>
      <c r="E6" s="215" t="s">
        <v>298</v>
      </c>
      <c r="F6" s="210" t="s">
        <v>298</v>
      </c>
      <c r="G6" s="216" t="s">
        <v>298</v>
      </c>
      <c r="H6" s="215">
        <v>0</v>
      </c>
      <c r="I6" s="218">
        <v>38</v>
      </c>
      <c r="J6" s="250"/>
      <c r="M6" s="243" t="s">
        <v>6</v>
      </c>
      <c r="N6" s="244">
        <f>SUM(N3:N5)</f>
        <v>910</v>
      </c>
      <c r="O6" s="244"/>
      <c r="P6" s="172"/>
      <c r="Q6" s="172"/>
      <c r="Y6" s="170">
        <f t="shared" si="0"/>
        <v>41808</v>
      </c>
      <c r="Z6" s="169">
        <f t="shared" si="1"/>
        <v>2</v>
      </c>
      <c r="AA6" s="169">
        <f t="shared" ref="AA6:AA22" si="2">E7</f>
        <v>22</v>
      </c>
      <c r="AB6" s="169">
        <v>0</v>
      </c>
    </row>
    <row r="7" spans="2:28" x14ac:dyDescent="0.25">
      <c r="B7" s="225">
        <v>41808</v>
      </c>
      <c r="C7" s="215">
        <v>2</v>
      </c>
      <c r="D7" s="210">
        <v>0</v>
      </c>
      <c r="E7" s="215">
        <v>22</v>
      </c>
      <c r="F7" s="210" t="s">
        <v>298</v>
      </c>
      <c r="G7" s="216" t="s">
        <v>298</v>
      </c>
      <c r="H7" s="215" t="s">
        <v>307</v>
      </c>
      <c r="I7" s="216" t="s">
        <v>307</v>
      </c>
      <c r="J7" s="210"/>
      <c r="Y7" s="170">
        <f t="shared" si="0"/>
        <v>41809</v>
      </c>
      <c r="Z7" s="169">
        <f t="shared" si="1"/>
        <v>5</v>
      </c>
      <c r="AA7" s="169">
        <f t="shared" si="2"/>
        <v>12</v>
      </c>
      <c r="AB7" s="169">
        <v>0</v>
      </c>
    </row>
    <row r="8" spans="2:28" x14ac:dyDescent="0.25">
      <c r="B8" s="225">
        <v>41809</v>
      </c>
      <c r="C8" s="215">
        <v>5</v>
      </c>
      <c r="D8" s="210">
        <v>0</v>
      </c>
      <c r="E8" s="215">
        <v>12</v>
      </c>
      <c r="F8" s="210" t="s">
        <v>298</v>
      </c>
      <c r="G8" s="216" t="s">
        <v>298</v>
      </c>
      <c r="H8" s="215" t="s">
        <v>307</v>
      </c>
      <c r="I8" s="216" t="s">
        <v>307</v>
      </c>
      <c r="J8" s="210"/>
      <c r="M8" s="119" t="s">
        <v>143</v>
      </c>
      <c r="O8" s="230" t="s">
        <v>323</v>
      </c>
      <c r="Y8" s="170">
        <f t="shared" si="0"/>
        <v>41810</v>
      </c>
      <c r="Z8" s="169">
        <f t="shared" si="1"/>
        <v>0</v>
      </c>
      <c r="AA8" s="169">
        <f t="shared" si="2"/>
        <v>38</v>
      </c>
      <c r="AB8" s="169">
        <v>0</v>
      </c>
    </row>
    <row r="9" spans="2:28" x14ac:dyDescent="0.25">
      <c r="B9" s="225">
        <v>41810</v>
      </c>
      <c r="C9" s="215">
        <v>0</v>
      </c>
      <c r="D9" s="210">
        <v>0</v>
      </c>
      <c r="E9" s="217">
        <v>38</v>
      </c>
      <c r="F9" s="210" t="s">
        <v>298</v>
      </c>
      <c r="G9" s="216" t="s">
        <v>298</v>
      </c>
      <c r="H9" s="215" t="s">
        <v>307</v>
      </c>
      <c r="I9" s="216" t="s">
        <v>307</v>
      </c>
      <c r="J9" s="210"/>
      <c r="M9" s="121" t="s">
        <v>0</v>
      </c>
      <c r="N9" s="122" t="s">
        <v>144</v>
      </c>
      <c r="P9" s="123" t="s">
        <v>145</v>
      </c>
      <c r="Y9" s="170">
        <f t="shared" si="0"/>
        <v>41811</v>
      </c>
      <c r="Z9" s="169">
        <f t="shared" si="1"/>
        <v>1</v>
      </c>
      <c r="AA9" s="169">
        <f t="shared" si="2"/>
        <v>5</v>
      </c>
      <c r="AB9" s="169">
        <v>0</v>
      </c>
    </row>
    <row r="10" spans="2:28" ht="14.4" x14ac:dyDescent="0.3">
      <c r="B10" s="225">
        <v>41811</v>
      </c>
      <c r="C10" s="215">
        <v>1</v>
      </c>
      <c r="D10" s="210">
        <v>0</v>
      </c>
      <c r="E10" s="215">
        <v>5</v>
      </c>
      <c r="F10" s="210" t="s">
        <v>298</v>
      </c>
      <c r="G10" s="216" t="s">
        <v>298</v>
      </c>
      <c r="H10" s="215" t="s">
        <v>307</v>
      </c>
      <c r="I10" s="216" t="s">
        <v>307</v>
      </c>
      <c r="J10" s="210"/>
      <c r="M10" s="233">
        <v>41782</v>
      </c>
      <c r="N10" s="151">
        <v>6</v>
      </c>
      <c r="O10" s="104"/>
      <c r="P10" s="124" t="s">
        <v>150</v>
      </c>
      <c r="Y10" s="170">
        <f t="shared" si="0"/>
        <v>41812</v>
      </c>
      <c r="Z10" s="169">
        <f t="shared" si="1"/>
        <v>0</v>
      </c>
      <c r="AA10" s="169">
        <f t="shared" si="2"/>
        <v>13</v>
      </c>
      <c r="AB10" s="169">
        <v>0</v>
      </c>
    </row>
    <row r="11" spans="2:28" ht="14.4" x14ac:dyDescent="0.3">
      <c r="B11" s="225">
        <v>41812</v>
      </c>
      <c r="C11" s="215">
        <v>0</v>
      </c>
      <c r="D11" s="210">
        <v>0</v>
      </c>
      <c r="E11" s="215">
        <v>13</v>
      </c>
      <c r="F11" s="210" t="s">
        <v>298</v>
      </c>
      <c r="G11" s="216" t="s">
        <v>298</v>
      </c>
      <c r="H11" s="215" t="s">
        <v>307</v>
      </c>
      <c r="I11" s="216" t="s">
        <v>307</v>
      </c>
      <c r="J11" s="210"/>
      <c r="M11" s="233">
        <v>41782</v>
      </c>
      <c r="N11" s="151">
        <v>6</v>
      </c>
      <c r="O11" s="104"/>
      <c r="P11" s="124" t="s">
        <v>316</v>
      </c>
      <c r="Y11" s="170">
        <f t="shared" si="0"/>
        <v>41813</v>
      </c>
      <c r="Z11" s="169">
        <f t="shared" si="1"/>
        <v>8</v>
      </c>
      <c r="AA11" s="169">
        <f t="shared" si="2"/>
        <v>6</v>
      </c>
      <c r="AB11" s="169">
        <v>0</v>
      </c>
    </row>
    <row r="12" spans="2:28" ht="14.4" x14ac:dyDescent="0.3">
      <c r="B12" s="225">
        <v>41813</v>
      </c>
      <c r="C12" s="217">
        <v>6</v>
      </c>
      <c r="D12" s="247">
        <v>2</v>
      </c>
      <c r="E12" s="217">
        <v>6</v>
      </c>
      <c r="F12" s="210" t="s">
        <v>298</v>
      </c>
      <c r="G12" s="216" t="s">
        <v>298</v>
      </c>
      <c r="H12" s="215" t="s">
        <v>307</v>
      </c>
      <c r="I12" s="216" t="s">
        <v>307</v>
      </c>
      <c r="J12" s="210"/>
      <c r="M12" s="233">
        <v>41807</v>
      </c>
      <c r="N12" s="151">
        <v>1</v>
      </c>
      <c r="O12" s="104"/>
      <c r="P12" s="104" t="s">
        <v>324</v>
      </c>
      <c r="Y12" s="170">
        <f t="shared" si="0"/>
        <v>41814</v>
      </c>
      <c r="Z12" s="169">
        <f t="shared" si="1"/>
        <v>0</v>
      </c>
      <c r="AA12" s="169">
        <f t="shared" si="2"/>
        <v>30</v>
      </c>
      <c r="AB12" s="169">
        <v>0</v>
      </c>
    </row>
    <row r="13" spans="2:28" ht="14.4" x14ac:dyDescent="0.3">
      <c r="B13" s="225">
        <v>41814</v>
      </c>
      <c r="C13" s="217">
        <v>0</v>
      </c>
      <c r="D13" s="247">
        <v>0</v>
      </c>
      <c r="E13" s="217">
        <v>30</v>
      </c>
      <c r="F13" s="210" t="s">
        <v>298</v>
      </c>
      <c r="G13" s="216" t="s">
        <v>298</v>
      </c>
      <c r="H13" s="215" t="s">
        <v>307</v>
      </c>
      <c r="I13" s="216" t="s">
        <v>307</v>
      </c>
      <c r="J13" s="210"/>
      <c r="M13" s="173">
        <v>41808</v>
      </c>
      <c r="N13" s="151">
        <v>1</v>
      </c>
      <c r="O13" s="104"/>
      <c r="P13" s="234" t="s">
        <v>306</v>
      </c>
      <c r="Y13" s="170">
        <f t="shared" si="0"/>
        <v>41820</v>
      </c>
      <c r="Z13" s="169">
        <f t="shared" si="1"/>
        <v>0</v>
      </c>
      <c r="AA13" s="169">
        <f t="shared" si="2"/>
        <v>17</v>
      </c>
      <c r="AB13" s="169">
        <v>0</v>
      </c>
    </row>
    <row r="14" spans="2:28" x14ac:dyDescent="0.25">
      <c r="B14" s="225">
        <v>41820</v>
      </c>
      <c r="C14" s="217">
        <v>0</v>
      </c>
      <c r="D14" s="247">
        <v>0</v>
      </c>
      <c r="E14" s="217">
        <v>17</v>
      </c>
      <c r="F14" s="210" t="s">
        <v>298</v>
      </c>
      <c r="G14" s="216" t="s">
        <v>298</v>
      </c>
      <c r="H14" s="215" t="s">
        <v>307</v>
      </c>
      <c r="I14" s="216" t="s">
        <v>307</v>
      </c>
      <c r="J14" s="210"/>
      <c r="M14" s="235">
        <v>41809</v>
      </c>
      <c r="N14" s="236">
        <v>2</v>
      </c>
      <c r="O14" s="237"/>
      <c r="P14" s="124" t="s">
        <v>325</v>
      </c>
      <c r="Y14" s="170">
        <f t="shared" si="0"/>
        <v>41821</v>
      </c>
      <c r="Z14" s="169">
        <f t="shared" si="1"/>
        <v>0</v>
      </c>
      <c r="AA14" s="169">
        <f t="shared" si="2"/>
        <v>37</v>
      </c>
      <c r="AB14" s="169">
        <v>0</v>
      </c>
    </row>
    <row r="15" spans="2:28" x14ac:dyDescent="0.25">
      <c r="B15" s="225">
        <v>41821</v>
      </c>
      <c r="C15" s="217">
        <v>0</v>
      </c>
      <c r="D15" s="247">
        <v>0</v>
      </c>
      <c r="E15" s="217">
        <v>37</v>
      </c>
      <c r="F15" s="210" t="s">
        <v>298</v>
      </c>
      <c r="G15" s="216" t="s">
        <v>298</v>
      </c>
      <c r="H15" s="215" t="s">
        <v>307</v>
      </c>
      <c r="I15" s="216" t="s">
        <v>307</v>
      </c>
      <c r="J15" s="210"/>
      <c r="M15" s="235">
        <v>41810</v>
      </c>
      <c r="N15" s="236">
        <v>1</v>
      </c>
      <c r="O15" s="237"/>
      <c r="P15" s="124" t="s">
        <v>326</v>
      </c>
      <c r="Y15" s="170">
        <f t="shared" si="0"/>
        <v>41822</v>
      </c>
      <c r="Z15" s="169">
        <f t="shared" si="1"/>
        <v>17</v>
      </c>
      <c r="AA15" s="169">
        <f t="shared" si="2"/>
        <v>14</v>
      </c>
      <c r="AB15" s="169">
        <v>0</v>
      </c>
    </row>
    <row r="16" spans="2:28" ht="14.4" x14ac:dyDescent="0.3">
      <c r="B16" s="225">
        <v>41822</v>
      </c>
      <c r="C16" s="217">
        <v>17</v>
      </c>
      <c r="D16" s="247">
        <v>0</v>
      </c>
      <c r="E16" s="217">
        <v>14</v>
      </c>
      <c r="F16" s="210" t="s">
        <v>298</v>
      </c>
      <c r="G16" s="216" t="s">
        <v>298</v>
      </c>
      <c r="H16" s="215" t="s">
        <v>307</v>
      </c>
      <c r="I16" s="216" t="s">
        <v>307</v>
      </c>
      <c r="J16" s="210"/>
      <c r="M16" s="233">
        <v>41811</v>
      </c>
      <c r="N16" s="151">
        <v>2</v>
      </c>
      <c r="O16" s="104"/>
      <c r="P16" s="124" t="s">
        <v>327</v>
      </c>
      <c r="Y16" s="170">
        <f t="shared" si="0"/>
        <v>41823</v>
      </c>
      <c r="Z16" s="169">
        <f t="shared" si="1"/>
        <v>14</v>
      </c>
      <c r="AA16" s="169">
        <f t="shared" si="2"/>
        <v>63</v>
      </c>
      <c r="AB16" s="169">
        <v>0</v>
      </c>
    </row>
    <row r="17" spans="2:28" ht="14.4" x14ac:dyDescent="0.3">
      <c r="B17" s="225">
        <v>41823</v>
      </c>
      <c r="C17" s="217">
        <v>13</v>
      </c>
      <c r="D17" s="247">
        <v>1</v>
      </c>
      <c r="E17" s="217">
        <v>63</v>
      </c>
      <c r="F17" s="210" t="s">
        <v>298</v>
      </c>
      <c r="G17" s="216" t="s">
        <v>298</v>
      </c>
      <c r="H17" s="215" t="s">
        <v>307</v>
      </c>
      <c r="I17" s="216" t="s">
        <v>307</v>
      </c>
      <c r="J17" s="210"/>
      <c r="M17" s="233">
        <v>41813</v>
      </c>
      <c r="N17" s="151">
        <v>1</v>
      </c>
      <c r="O17" s="104"/>
      <c r="P17" s="124" t="s">
        <v>305</v>
      </c>
      <c r="Y17" s="170">
        <f t="shared" si="0"/>
        <v>41824</v>
      </c>
      <c r="Z17" s="169">
        <f t="shared" si="1"/>
        <v>30</v>
      </c>
      <c r="AA17" s="169">
        <f t="shared" si="2"/>
        <v>11</v>
      </c>
      <c r="AB17" s="169">
        <v>0</v>
      </c>
    </row>
    <row r="18" spans="2:28" ht="14.4" x14ac:dyDescent="0.3">
      <c r="B18" s="225">
        <v>41824</v>
      </c>
      <c r="C18" s="217">
        <v>30</v>
      </c>
      <c r="D18" s="247">
        <v>0</v>
      </c>
      <c r="E18" s="217">
        <v>11</v>
      </c>
      <c r="F18" s="210" t="s">
        <v>298</v>
      </c>
      <c r="G18" s="216" t="s">
        <v>298</v>
      </c>
      <c r="H18" s="215" t="s">
        <v>307</v>
      </c>
      <c r="I18" s="216" t="s">
        <v>307</v>
      </c>
      <c r="J18" s="210"/>
      <c r="M18" s="173">
        <v>41814</v>
      </c>
      <c r="N18" s="151">
        <v>1</v>
      </c>
      <c r="O18" s="104"/>
      <c r="P18" s="234" t="s">
        <v>306</v>
      </c>
      <c r="Y18" s="170">
        <f t="shared" si="0"/>
        <v>41825</v>
      </c>
      <c r="Z18" s="169">
        <f t="shared" si="1"/>
        <v>24</v>
      </c>
      <c r="AA18" s="169">
        <f t="shared" si="2"/>
        <v>36</v>
      </c>
      <c r="AB18" s="169">
        <v>0</v>
      </c>
    </row>
    <row r="19" spans="2:28" ht="14.4" x14ac:dyDescent="0.3">
      <c r="B19" s="225">
        <v>41825</v>
      </c>
      <c r="C19" s="217">
        <v>22</v>
      </c>
      <c r="D19" s="247">
        <v>2</v>
      </c>
      <c r="E19" s="217">
        <v>36</v>
      </c>
      <c r="F19" s="210" t="s">
        <v>298</v>
      </c>
      <c r="G19" s="216" t="s">
        <v>298</v>
      </c>
      <c r="H19" s="215" t="s">
        <v>307</v>
      </c>
      <c r="I19" s="216" t="s">
        <v>307</v>
      </c>
      <c r="J19" s="210"/>
      <c r="M19" s="233">
        <v>41815</v>
      </c>
      <c r="N19" s="151">
        <v>1</v>
      </c>
      <c r="O19" s="124"/>
      <c r="P19" s="124" t="s">
        <v>324</v>
      </c>
      <c r="Y19" s="170">
        <f t="shared" si="0"/>
        <v>41830</v>
      </c>
      <c r="Z19" s="169">
        <f t="shared" si="1"/>
        <v>17</v>
      </c>
      <c r="AA19" s="169">
        <f t="shared" si="2"/>
        <v>0</v>
      </c>
      <c r="AB19" s="169">
        <v>0</v>
      </c>
    </row>
    <row r="20" spans="2:28" ht="14.4" x14ac:dyDescent="0.3">
      <c r="B20" s="225">
        <v>41830</v>
      </c>
      <c r="C20" s="217">
        <v>17</v>
      </c>
      <c r="D20" s="247">
        <v>0</v>
      </c>
      <c r="E20" s="217">
        <v>0</v>
      </c>
      <c r="F20" s="210" t="s">
        <v>298</v>
      </c>
      <c r="G20" s="216" t="s">
        <v>298</v>
      </c>
      <c r="H20" s="215" t="s">
        <v>307</v>
      </c>
      <c r="I20" s="216" t="s">
        <v>307</v>
      </c>
      <c r="J20" s="210"/>
      <c r="M20" s="233">
        <v>41816</v>
      </c>
      <c r="N20" s="151">
        <v>2</v>
      </c>
      <c r="O20" s="104"/>
      <c r="P20" s="124" t="s">
        <v>328</v>
      </c>
      <c r="Y20" s="170">
        <f t="shared" si="0"/>
        <v>41831</v>
      </c>
      <c r="Z20" s="169">
        <f t="shared" si="1"/>
        <v>16</v>
      </c>
      <c r="AA20" s="169">
        <f t="shared" si="2"/>
        <v>3</v>
      </c>
      <c r="AB20" s="169">
        <v>0</v>
      </c>
    </row>
    <row r="21" spans="2:28" ht="14.4" x14ac:dyDescent="0.3">
      <c r="B21" s="225">
        <v>41831</v>
      </c>
      <c r="C21" s="217">
        <v>16</v>
      </c>
      <c r="D21" s="247">
        <v>0</v>
      </c>
      <c r="E21" s="217">
        <v>3</v>
      </c>
      <c r="F21" s="210" t="s">
        <v>298</v>
      </c>
      <c r="G21" s="216" t="s">
        <v>298</v>
      </c>
      <c r="H21" s="215" t="s">
        <v>307</v>
      </c>
      <c r="I21" s="216" t="s">
        <v>307</v>
      </c>
      <c r="J21" s="210"/>
      <c r="M21" s="233">
        <v>41820</v>
      </c>
      <c r="N21" s="151">
        <v>5</v>
      </c>
      <c r="O21" s="124"/>
      <c r="P21" s="124" t="s">
        <v>329</v>
      </c>
      <c r="Y21" s="170">
        <f t="shared" si="0"/>
        <v>41832</v>
      </c>
      <c r="Z21" s="169">
        <f t="shared" si="1"/>
        <v>30</v>
      </c>
      <c r="AA21" s="169">
        <f t="shared" si="2"/>
        <v>30</v>
      </c>
      <c r="AB21" s="169">
        <v>0</v>
      </c>
    </row>
    <row r="22" spans="2:28" ht="14.4" x14ac:dyDescent="0.3">
      <c r="B22" s="225">
        <v>41832</v>
      </c>
      <c r="C22" s="217">
        <v>29</v>
      </c>
      <c r="D22" s="247">
        <v>1</v>
      </c>
      <c r="E22" s="217">
        <v>30</v>
      </c>
      <c r="F22" s="210" t="s">
        <v>298</v>
      </c>
      <c r="G22" s="216" t="s">
        <v>298</v>
      </c>
      <c r="H22" s="215" t="s">
        <v>307</v>
      </c>
      <c r="I22" s="216" t="s">
        <v>307</v>
      </c>
      <c r="J22" s="210"/>
      <c r="M22" s="173">
        <v>41821</v>
      </c>
      <c r="N22" s="151">
        <v>2</v>
      </c>
      <c r="O22" s="124"/>
      <c r="P22" s="124" t="s">
        <v>317</v>
      </c>
      <c r="Y22" s="170">
        <f t="shared" si="0"/>
        <v>41833</v>
      </c>
      <c r="Z22" s="169">
        <f t="shared" si="1"/>
        <v>42</v>
      </c>
      <c r="AA22" s="169">
        <f t="shared" si="2"/>
        <v>9</v>
      </c>
      <c r="AB22" s="169">
        <v>0</v>
      </c>
    </row>
    <row r="23" spans="2:28" ht="14.4" x14ac:dyDescent="0.3">
      <c r="B23" s="225">
        <v>41833</v>
      </c>
      <c r="C23" s="217">
        <v>41</v>
      </c>
      <c r="D23" s="247">
        <v>1</v>
      </c>
      <c r="E23" s="217">
        <v>9</v>
      </c>
      <c r="F23" s="210" t="s">
        <v>298</v>
      </c>
      <c r="G23" s="216" t="s">
        <v>298</v>
      </c>
      <c r="H23" s="215" t="s">
        <v>307</v>
      </c>
      <c r="I23" s="216" t="s">
        <v>307</v>
      </c>
      <c r="J23" s="210"/>
      <c r="M23" s="233">
        <v>41822</v>
      </c>
      <c r="N23" s="151">
        <v>2</v>
      </c>
      <c r="O23" s="124"/>
      <c r="P23" s="234" t="s">
        <v>330</v>
      </c>
      <c r="Y23" s="170">
        <f t="shared" si="0"/>
        <v>41834</v>
      </c>
      <c r="Z23" s="169">
        <f t="shared" si="1"/>
        <v>2</v>
      </c>
      <c r="AA23" s="169">
        <v>0</v>
      </c>
      <c r="AB23" s="169">
        <v>0</v>
      </c>
    </row>
    <row r="24" spans="2:28" ht="14.4" x14ac:dyDescent="0.3">
      <c r="B24" s="225">
        <v>41834</v>
      </c>
      <c r="C24" s="217">
        <v>2</v>
      </c>
      <c r="D24" s="247">
        <v>0</v>
      </c>
      <c r="E24" s="217">
        <v>0</v>
      </c>
      <c r="F24" s="210" t="s">
        <v>307</v>
      </c>
      <c r="G24" s="216" t="s">
        <v>307</v>
      </c>
      <c r="H24" s="215" t="s">
        <v>307</v>
      </c>
      <c r="I24" s="216" t="s">
        <v>307</v>
      </c>
      <c r="J24" s="210"/>
      <c r="M24" s="233">
        <v>41823</v>
      </c>
      <c r="N24" s="151">
        <v>3</v>
      </c>
      <c r="O24" s="104"/>
      <c r="P24" s="124" t="s">
        <v>331</v>
      </c>
      <c r="Q24" s="174"/>
      <c r="R24" s="174"/>
      <c r="Y24" s="170">
        <f t="shared" si="0"/>
        <v>41835</v>
      </c>
      <c r="Z24" s="169">
        <f t="shared" si="1"/>
        <v>28</v>
      </c>
      <c r="AA24" s="169">
        <f>E25</f>
        <v>28</v>
      </c>
      <c r="AB24" s="169">
        <v>0</v>
      </c>
    </row>
    <row r="25" spans="2:28" ht="14.4" x14ac:dyDescent="0.3">
      <c r="B25" s="225">
        <v>41835</v>
      </c>
      <c r="C25" s="215">
        <v>28</v>
      </c>
      <c r="D25" s="210">
        <v>0</v>
      </c>
      <c r="E25" s="215">
        <v>28</v>
      </c>
      <c r="F25" s="210" t="s">
        <v>307</v>
      </c>
      <c r="G25" s="216" t="s">
        <v>307</v>
      </c>
      <c r="H25" s="215" t="s">
        <v>307</v>
      </c>
      <c r="I25" s="216" t="s">
        <v>307</v>
      </c>
      <c r="J25" s="210"/>
      <c r="M25" s="233">
        <v>41824</v>
      </c>
      <c r="N25" s="151">
        <v>4</v>
      </c>
      <c r="O25" s="104"/>
      <c r="P25" s="234" t="s">
        <v>303</v>
      </c>
      <c r="Y25" s="170">
        <f t="shared" si="0"/>
        <v>41836</v>
      </c>
      <c r="Z25" s="169">
        <f t="shared" si="1"/>
        <v>18</v>
      </c>
      <c r="AA25" s="169">
        <v>0</v>
      </c>
      <c r="AB25" s="169">
        <v>0</v>
      </c>
    </row>
    <row r="26" spans="2:28" ht="14.4" x14ac:dyDescent="0.3">
      <c r="B26" s="225">
        <v>41836</v>
      </c>
      <c r="C26" s="215">
        <v>18</v>
      </c>
      <c r="D26" s="210">
        <v>0</v>
      </c>
      <c r="E26" s="215">
        <v>0</v>
      </c>
      <c r="F26" s="210" t="s">
        <v>307</v>
      </c>
      <c r="G26" s="216" t="s">
        <v>307</v>
      </c>
      <c r="H26" s="215" t="s">
        <v>307</v>
      </c>
      <c r="I26" s="216" t="s">
        <v>307</v>
      </c>
      <c r="J26" s="210"/>
      <c r="M26" s="233">
        <v>41825</v>
      </c>
      <c r="N26" s="151">
        <v>7</v>
      </c>
      <c r="O26" s="104"/>
      <c r="P26" s="124" t="s">
        <v>332</v>
      </c>
      <c r="Y26" s="170">
        <f t="shared" si="0"/>
        <v>41848</v>
      </c>
      <c r="Z26" s="169">
        <f t="shared" si="1"/>
        <v>22</v>
      </c>
      <c r="AA26" s="169">
        <v>0</v>
      </c>
      <c r="AB26" s="169">
        <v>0</v>
      </c>
    </row>
    <row r="27" spans="2:28" ht="15" thickBot="1" x14ac:dyDescent="0.35">
      <c r="B27" s="226">
        <v>41848</v>
      </c>
      <c r="C27" s="219">
        <v>22</v>
      </c>
      <c r="D27" s="231">
        <v>0</v>
      </c>
      <c r="E27" s="220">
        <v>0</v>
      </c>
      <c r="F27" s="221" t="s">
        <v>307</v>
      </c>
      <c r="G27" s="222" t="s">
        <v>307</v>
      </c>
      <c r="H27" s="220" t="s">
        <v>307</v>
      </c>
      <c r="I27" s="222" t="s">
        <v>307</v>
      </c>
      <c r="J27" s="251"/>
      <c r="K27" s="209" t="s">
        <v>321</v>
      </c>
      <c r="M27" s="233">
        <v>41826</v>
      </c>
      <c r="N27" s="151">
        <v>2</v>
      </c>
      <c r="O27" s="104"/>
      <c r="P27" s="234" t="s">
        <v>304</v>
      </c>
      <c r="Y27" s="170"/>
    </row>
    <row r="28" spans="2:28" ht="15" thickBot="1" x14ac:dyDescent="0.35">
      <c r="B28" s="227" t="s">
        <v>146</v>
      </c>
      <c r="C28" s="213">
        <f>SUM(C7:C27)</f>
        <v>269</v>
      </c>
      <c r="D28" s="214">
        <f>SUM(D7:D27)</f>
        <v>7</v>
      </c>
      <c r="E28" s="213">
        <f>SUM(E7:E27)</f>
        <v>374</v>
      </c>
      <c r="F28" s="212">
        <v>0</v>
      </c>
      <c r="G28" s="214">
        <v>0</v>
      </c>
      <c r="H28" s="213">
        <v>0</v>
      </c>
      <c r="I28" s="214">
        <f>SUM(I4:I27)</f>
        <v>254</v>
      </c>
      <c r="J28" s="249"/>
      <c r="K28" s="119"/>
      <c r="L28" s="119"/>
      <c r="M28" s="233">
        <v>41827</v>
      </c>
      <c r="N28" s="151">
        <v>1</v>
      </c>
      <c r="O28" s="104"/>
      <c r="P28" s="124" t="s">
        <v>305</v>
      </c>
      <c r="Y28" s="170"/>
    </row>
    <row r="29" spans="2:28" ht="14.4" x14ac:dyDescent="0.3">
      <c r="B29" s="228" t="s">
        <v>322</v>
      </c>
      <c r="C29" s="228"/>
      <c r="D29" s="119">
        <f>SUM(C28:I28)</f>
        <v>904</v>
      </c>
      <c r="F29" s="228" t="s">
        <v>147</v>
      </c>
      <c r="G29" s="232">
        <f>SUM(D30/D29)*100</f>
        <v>6.7477876106194685</v>
      </c>
      <c r="M29" s="233">
        <v>41829</v>
      </c>
      <c r="N29" s="151">
        <v>1</v>
      </c>
      <c r="O29" s="104"/>
      <c r="P29" s="168" t="s">
        <v>333</v>
      </c>
      <c r="Y29" s="170"/>
    </row>
    <row r="30" spans="2:28" ht="14.4" x14ac:dyDescent="0.3">
      <c r="B30" s="119" t="s">
        <v>148</v>
      </c>
      <c r="C30" s="119"/>
      <c r="D30" s="119">
        <f>SUM(N10:N35)</f>
        <v>61</v>
      </c>
      <c r="H30" s="169">
        <f>1/15000*1000000</f>
        <v>66.666666666666671</v>
      </c>
      <c r="M30" s="233">
        <v>41830</v>
      </c>
      <c r="N30" s="151">
        <v>2</v>
      </c>
      <c r="O30" s="104"/>
      <c r="P30" s="168" t="s">
        <v>334</v>
      </c>
    </row>
    <row r="31" spans="2:28" ht="14.4" x14ac:dyDescent="0.3">
      <c r="B31" s="119" t="s">
        <v>149</v>
      </c>
      <c r="C31" s="119"/>
      <c r="D31" s="229">
        <f>SUM(D29-D30)</f>
        <v>843</v>
      </c>
      <c r="M31" s="233">
        <v>41831</v>
      </c>
      <c r="N31" s="151">
        <v>1</v>
      </c>
      <c r="O31" s="104"/>
      <c r="P31" s="124" t="s">
        <v>333</v>
      </c>
    </row>
    <row r="32" spans="2:28" ht="14.4" x14ac:dyDescent="0.3">
      <c r="M32" s="233">
        <v>41832</v>
      </c>
      <c r="N32" s="151">
        <v>2</v>
      </c>
      <c r="O32" s="104"/>
      <c r="P32" s="124" t="s">
        <v>335</v>
      </c>
      <c r="Q32" s="119"/>
    </row>
    <row r="33" spans="13:16" ht="14.4" x14ac:dyDescent="0.3">
      <c r="M33" s="233">
        <v>41833</v>
      </c>
      <c r="N33" s="151">
        <v>2</v>
      </c>
      <c r="O33" s="104"/>
      <c r="P33" s="124" t="s">
        <v>336</v>
      </c>
    </row>
    <row r="34" spans="13:16" x14ac:dyDescent="0.25">
      <c r="M34" s="235">
        <v>41834</v>
      </c>
      <c r="N34" s="236">
        <v>1</v>
      </c>
      <c r="O34" s="237"/>
      <c r="P34" s="124" t="s">
        <v>308</v>
      </c>
    </row>
    <row r="35" spans="13:16" x14ac:dyDescent="0.25">
      <c r="M35" s="235">
        <v>41835</v>
      </c>
      <c r="N35" s="236">
        <v>2</v>
      </c>
      <c r="O35" s="124"/>
      <c r="P35" s="124" t="s">
        <v>327</v>
      </c>
    </row>
    <row r="36" spans="13:16" x14ac:dyDescent="0.25">
      <c r="M36" s="125" t="s">
        <v>299</v>
      </c>
      <c r="N36" s="171"/>
      <c r="O36" s="124"/>
    </row>
    <row r="37" spans="13:16" x14ac:dyDescent="0.25">
      <c r="M37" s="121" t="s">
        <v>0</v>
      </c>
      <c r="N37" s="122" t="s">
        <v>314</v>
      </c>
      <c r="O37" s="122" t="s">
        <v>300</v>
      </c>
      <c r="P37" s="123" t="s">
        <v>145</v>
      </c>
    </row>
    <row r="38" spans="13:16" x14ac:dyDescent="0.25">
      <c r="M38" s="170">
        <v>41810</v>
      </c>
      <c r="N38" s="120">
        <v>1</v>
      </c>
      <c r="O38" s="124" t="s">
        <v>302</v>
      </c>
      <c r="P38" s="124" t="s">
        <v>301</v>
      </c>
    </row>
    <row r="39" spans="13:16" x14ac:dyDescent="0.25">
      <c r="M39" s="170">
        <v>41823</v>
      </c>
      <c r="N39" s="120">
        <v>1</v>
      </c>
      <c r="O39" s="124" t="s">
        <v>309</v>
      </c>
      <c r="P39" s="124" t="s">
        <v>310</v>
      </c>
    </row>
    <row r="40" spans="13:16" x14ac:dyDescent="0.25">
      <c r="M40" s="170">
        <v>41823</v>
      </c>
      <c r="N40" s="120">
        <v>1</v>
      </c>
      <c r="O40" s="124" t="s">
        <v>311</v>
      </c>
      <c r="P40" s="124" t="s">
        <v>310</v>
      </c>
    </row>
    <row r="41" spans="13:16" x14ac:dyDescent="0.25">
      <c r="M41" s="170">
        <v>41825</v>
      </c>
      <c r="N41" s="120">
        <v>1</v>
      </c>
      <c r="O41" s="124" t="s">
        <v>320</v>
      </c>
      <c r="P41" s="124" t="s">
        <v>310</v>
      </c>
    </row>
    <row r="42" spans="13:16" x14ac:dyDescent="0.25">
      <c r="M42" s="170">
        <v>41825</v>
      </c>
      <c r="N42" s="120">
        <v>1</v>
      </c>
      <c r="O42" s="124" t="s">
        <v>312</v>
      </c>
      <c r="P42" s="124" t="s">
        <v>301</v>
      </c>
    </row>
    <row r="43" spans="13:16" x14ac:dyDescent="0.25">
      <c r="M43" s="170">
        <v>41832</v>
      </c>
      <c r="N43" s="120">
        <v>1</v>
      </c>
      <c r="O43" s="124" t="s">
        <v>313</v>
      </c>
      <c r="P43" s="124" t="s">
        <v>310</v>
      </c>
    </row>
    <row r="44" spans="13:16" x14ac:dyDescent="0.25">
      <c r="M44" s="170">
        <v>41833</v>
      </c>
      <c r="N44" s="120">
        <v>17</v>
      </c>
      <c r="O44" s="124" t="s">
        <v>315</v>
      </c>
      <c r="P44" s="124" t="s">
        <v>318</v>
      </c>
    </row>
    <row r="46" spans="13:16" x14ac:dyDescent="0.25">
      <c r="M46" s="170">
        <v>41834</v>
      </c>
      <c r="N46" s="171">
        <v>2</v>
      </c>
      <c r="P46" s="169" t="s">
        <v>319</v>
      </c>
    </row>
    <row r="47" spans="13:16" x14ac:dyDescent="0.25">
      <c r="M47" s="170">
        <v>41835</v>
      </c>
      <c r="N47" s="171">
        <v>2</v>
      </c>
      <c r="P47" s="169" t="s">
        <v>319</v>
      </c>
    </row>
    <row r="48" spans="13:16" x14ac:dyDescent="0.25">
      <c r="N48" s="171"/>
    </row>
    <row r="49" spans="14:14" x14ac:dyDescent="0.25">
      <c r="N49" s="171"/>
    </row>
  </sheetData>
  <mergeCells count="3">
    <mergeCell ref="C2:D2"/>
    <mergeCell ref="E2:G2"/>
    <mergeCell ref="H2:I2"/>
  </mergeCells>
  <pageMargins left="0.25" right="0.25" top="0.75" bottom="0.75" header="0.3" footer="0.3"/>
  <pageSetup scale="58" orientation="landscape" horizontalDpi="4294967293" r:id="rId1"/>
  <ignoredErrors>
    <ignoredError sqref="F28:G2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XFD1048576"/>
    </sheetView>
  </sheetViews>
  <sheetFormatPr defaultRowHeight="14.4" x14ac:dyDescent="0.3"/>
  <cols>
    <col min="1" max="1" width="13.109375" customWidth="1"/>
    <col min="5" max="5" width="10.88671875" bestFit="1" customWidth="1"/>
    <col min="11" max="11" width="253.33203125" bestFit="1" customWidth="1"/>
  </cols>
  <sheetData>
    <row r="1" spans="1:11" ht="15.6" x14ac:dyDescent="0.3">
      <c r="A1" s="126" t="s">
        <v>186</v>
      </c>
      <c r="B1" s="127"/>
      <c r="C1" s="127"/>
      <c r="D1" s="127"/>
      <c r="E1" s="127"/>
      <c r="F1" s="128" t="s">
        <v>187</v>
      </c>
      <c r="G1" s="129" t="s">
        <v>188</v>
      </c>
      <c r="H1" s="130" t="s">
        <v>189</v>
      </c>
      <c r="J1" s="128" t="s">
        <v>187</v>
      </c>
      <c r="K1" s="131" t="s">
        <v>190</v>
      </c>
    </row>
    <row r="2" spans="1:11" ht="15.6" x14ac:dyDescent="0.3">
      <c r="A2" s="132"/>
      <c r="B2" s="133"/>
      <c r="C2" s="133"/>
      <c r="D2" s="133"/>
      <c r="E2" s="133"/>
      <c r="J2" s="129" t="s">
        <v>188</v>
      </c>
      <c r="K2" s="134" t="s">
        <v>191</v>
      </c>
    </row>
    <row r="3" spans="1:11" x14ac:dyDescent="0.3">
      <c r="A3" s="127" t="s">
        <v>192</v>
      </c>
      <c r="B3" s="135" t="s">
        <v>193</v>
      </c>
      <c r="C3" s="135" t="s">
        <v>194</v>
      </c>
      <c r="D3" s="135" t="s">
        <v>195</v>
      </c>
      <c r="E3" s="135" t="s">
        <v>196</v>
      </c>
      <c r="F3" s="135" t="s">
        <v>197</v>
      </c>
      <c r="G3" s="135" t="s">
        <v>198</v>
      </c>
      <c r="H3" s="135" t="s">
        <v>199</v>
      </c>
      <c r="J3" s="136" t="s">
        <v>189</v>
      </c>
      <c r="K3" s="137" t="s">
        <v>200</v>
      </c>
    </row>
    <row r="4" spans="1:11" x14ac:dyDescent="0.3">
      <c r="A4" s="133" t="s">
        <v>201</v>
      </c>
      <c r="B4" s="138">
        <v>11</v>
      </c>
      <c r="C4" s="138">
        <v>12</v>
      </c>
      <c r="D4" s="138">
        <v>13</v>
      </c>
      <c r="E4" s="138">
        <v>14</v>
      </c>
      <c r="F4" s="138">
        <v>15</v>
      </c>
      <c r="G4" s="138">
        <v>16</v>
      </c>
      <c r="H4" s="138">
        <v>17</v>
      </c>
    </row>
    <row r="5" spans="1:11" x14ac:dyDescent="0.3">
      <c r="A5" s="133" t="s">
        <v>202</v>
      </c>
      <c r="B5" s="138">
        <v>18</v>
      </c>
      <c r="C5" s="138">
        <v>19</v>
      </c>
      <c r="D5" s="138">
        <v>20</v>
      </c>
      <c r="E5" s="138">
        <v>21</v>
      </c>
      <c r="F5" s="138">
        <v>22</v>
      </c>
      <c r="G5" s="138">
        <v>23</v>
      </c>
      <c r="H5" s="138">
        <v>24</v>
      </c>
    </row>
    <row r="6" spans="1:11" x14ac:dyDescent="0.3">
      <c r="A6" s="133"/>
      <c r="B6" s="138">
        <v>25</v>
      </c>
      <c r="C6" s="138">
        <v>26</v>
      </c>
      <c r="D6" s="138">
        <v>27</v>
      </c>
      <c r="E6" s="138">
        <v>28</v>
      </c>
      <c r="F6" s="138">
        <v>29</v>
      </c>
      <c r="G6" s="138">
        <v>30</v>
      </c>
      <c r="H6" s="138">
        <v>31</v>
      </c>
    </row>
    <row r="7" spans="1:11" x14ac:dyDescent="0.3">
      <c r="A7" s="133"/>
      <c r="B7" s="138">
        <v>1</v>
      </c>
      <c r="C7" s="138">
        <v>2</v>
      </c>
      <c r="D7" s="138">
        <v>3</v>
      </c>
      <c r="E7" s="138">
        <v>4</v>
      </c>
      <c r="F7" s="138">
        <v>5</v>
      </c>
      <c r="G7" s="138">
        <v>6</v>
      </c>
      <c r="H7" s="138">
        <v>7</v>
      </c>
    </row>
    <row r="8" spans="1:11" x14ac:dyDescent="0.3">
      <c r="A8" s="133" t="s">
        <v>203</v>
      </c>
      <c r="B8" s="138">
        <v>8</v>
      </c>
      <c r="C8" s="138">
        <v>9</v>
      </c>
      <c r="D8" s="138">
        <v>10</v>
      </c>
      <c r="E8" s="139">
        <v>11</v>
      </c>
      <c r="F8" s="139">
        <v>12</v>
      </c>
      <c r="G8" s="139">
        <v>13</v>
      </c>
      <c r="H8" s="139">
        <v>14</v>
      </c>
    </row>
    <row r="9" spans="1:11" x14ac:dyDescent="0.3">
      <c r="A9" s="133" t="s">
        <v>204</v>
      </c>
      <c r="B9" s="139">
        <v>15</v>
      </c>
      <c r="C9" s="139">
        <v>16</v>
      </c>
      <c r="D9" s="139">
        <v>17</v>
      </c>
      <c r="E9" s="140">
        <v>18</v>
      </c>
      <c r="F9" s="141">
        <v>19</v>
      </c>
      <c r="G9" s="141">
        <v>20</v>
      </c>
      <c r="H9" s="141">
        <v>21</v>
      </c>
    </row>
    <row r="10" spans="1:11" x14ac:dyDescent="0.3">
      <c r="B10" s="141">
        <v>22</v>
      </c>
      <c r="C10" s="141">
        <v>23</v>
      </c>
      <c r="D10" s="141">
        <v>24</v>
      </c>
      <c r="E10" s="142">
        <v>25</v>
      </c>
      <c r="F10" s="139">
        <v>26</v>
      </c>
      <c r="G10" s="139">
        <v>27</v>
      </c>
      <c r="H10" s="139">
        <v>28</v>
      </c>
    </row>
    <row r="11" spans="1:11" x14ac:dyDescent="0.3">
      <c r="A11" s="110"/>
      <c r="B11" s="139">
        <v>29</v>
      </c>
      <c r="C11" s="139">
        <v>30</v>
      </c>
      <c r="D11" s="139">
        <v>1</v>
      </c>
      <c r="E11" s="140">
        <v>2</v>
      </c>
      <c r="F11" s="141">
        <v>3</v>
      </c>
      <c r="G11" s="141">
        <v>4</v>
      </c>
      <c r="H11" s="141">
        <v>5</v>
      </c>
    </row>
    <row r="12" spans="1:11" x14ac:dyDescent="0.3">
      <c r="A12" s="143" t="s">
        <v>205</v>
      </c>
      <c r="B12" s="139">
        <v>6</v>
      </c>
      <c r="C12" s="139">
        <v>7</v>
      </c>
      <c r="D12" s="139">
        <v>8</v>
      </c>
      <c r="E12" s="142">
        <v>9</v>
      </c>
      <c r="F12" s="141">
        <v>10</v>
      </c>
      <c r="G12" s="141">
        <v>11</v>
      </c>
      <c r="H12" s="141">
        <v>12</v>
      </c>
    </row>
    <row r="13" spans="1:11" x14ac:dyDescent="0.3">
      <c r="A13" s="143" t="s">
        <v>204</v>
      </c>
      <c r="B13" s="141">
        <v>13</v>
      </c>
      <c r="C13" s="141">
        <v>14</v>
      </c>
      <c r="D13" s="141">
        <v>15</v>
      </c>
      <c r="E13" s="140">
        <v>16</v>
      </c>
      <c r="F13" s="139">
        <v>17</v>
      </c>
      <c r="G13" s="139">
        <v>18</v>
      </c>
      <c r="H13" s="139">
        <v>19</v>
      </c>
    </row>
    <row r="14" spans="1:11" x14ac:dyDescent="0.3">
      <c r="A14" s="143"/>
      <c r="B14" s="141">
        <v>20</v>
      </c>
      <c r="C14" s="141">
        <v>21</v>
      </c>
      <c r="D14" s="141">
        <v>22</v>
      </c>
      <c r="E14" s="142">
        <v>23</v>
      </c>
      <c r="F14" s="139">
        <v>24</v>
      </c>
      <c r="G14" s="139">
        <v>25</v>
      </c>
      <c r="H14" s="139">
        <v>26</v>
      </c>
    </row>
    <row r="15" spans="1:11" x14ac:dyDescent="0.3">
      <c r="A15" s="127"/>
      <c r="B15" s="139">
        <v>27</v>
      </c>
      <c r="C15" s="139">
        <v>28</v>
      </c>
      <c r="D15" s="139">
        <v>29</v>
      </c>
      <c r="E15" s="140">
        <v>30</v>
      </c>
      <c r="F15" s="141">
        <v>31</v>
      </c>
      <c r="G15" s="141">
        <v>1</v>
      </c>
      <c r="H15" s="141">
        <v>2</v>
      </c>
    </row>
    <row r="16" spans="1:11" x14ac:dyDescent="0.3">
      <c r="A16" s="143" t="s">
        <v>206</v>
      </c>
      <c r="B16" s="139">
        <v>3</v>
      </c>
      <c r="C16" s="139">
        <v>4</v>
      </c>
      <c r="D16" s="139">
        <v>5</v>
      </c>
      <c r="E16" s="142">
        <v>6</v>
      </c>
      <c r="F16" s="141">
        <v>7</v>
      </c>
      <c r="G16" s="141">
        <v>8</v>
      </c>
      <c r="H16" s="141">
        <v>9</v>
      </c>
    </row>
    <row r="17" spans="1:8" x14ac:dyDescent="0.3">
      <c r="A17" s="143" t="s">
        <v>204</v>
      </c>
      <c r="B17" s="141">
        <v>10</v>
      </c>
      <c r="C17" s="141">
        <v>11</v>
      </c>
      <c r="D17" s="141">
        <v>12</v>
      </c>
      <c r="E17" s="140">
        <v>13</v>
      </c>
      <c r="F17" s="139">
        <v>14</v>
      </c>
      <c r="G17" s="139">
        <v>15</v>
      </c>
      <c r="H17" s="139">
        <v>16</v>
      </c>
    </row>
    <row r="18" spans="1:8" x14ac:dyDescent="0.3">
      <c r="A18" s="143"/>
      <c r="B18" s="141">
        <v>17</v>
      </c>
      <c r="C18" s="141">
        <v>18</v>
      </c>
      <c r="D18" s="141">
        <v>19</v>
      </c>
      <c r="E18" s="142">
        <v>20</v>
      </c>
      <c r="F18" s="139">
        <v>21</v>
      </c>
      <c r="G18" s="139">
        <v>22</v>
      </c>
      <c r="H18" s="139">
        <v>23</v>
      </c>
    </row>
    <row r="19" spans="1:8" x14ac:dyDescent="0.3">
      <c r="A19" s="127"/>
      <c r="B19" s="139">
        <v>24</v>
      </c>
      <c r="C19" s="139">
        <v>25</v>
      </c>
      <c r="D19" s="139">
        <v>26</v>
      </c>
      <c r="E19" s="140">
        <v>27</v>
      </c>
      <c r="F19" s="141">
        <v>28</v>
      </c>
      <c r="G19" s="141">
        <v>29</v>
      </c>
      <c r="H19" s="141">
        <v>30</v>
      </c>
    </row>
    <row r="20" spans="1:8" x14ac:dyDescent="0.3">
      <c r="A20" s="143" t="s">
        <v>207</v>
      </c>
      <c r="B20" s="139">
        <v>31</v>
      </c>
      <c r="C20" s="139">
        <v>1</v>
      </c>
      <c r="D20" s="139">
        <v>2</v>
      </c>
      <c r="E20" s="139">
        <v>3</v>
      </c>
      <c r="F20" s="141">
        <v>4</v>
      </c>
      <c r="G20" s="141">
        <v>5</v>
      </c>
      <c r="H20" s="141">
        <v>6</v>
      </c>
    </row>
    <row r="21" spans="1:8" x14ac:dyDescent="0.3">
      <c r="A21" s="143" t="s">
        <v>204</v>
      </c>
      <c r="B21" s="141">
        <v>7</v>
      </c>
      <c r="C21" s="141">
        <v>8</v>
      </c>
      <c r="D21" s="141">
        <v>9</v>
      </c>
      <c r="E21" s="141">
        <v>10</v>
      </c>
      <c r="F21" s="139">
        <v>11</v>
      </c>
      <c r="G21" s="139">
        <v>12</v>
      </c>
      <c r="H21" s="139">
        <v>13</v>
      </c>
    </row>
    <row r="22" spans="1:8" x14ac:dyDescent="0.3">
      <c r="B22" s="141">
        <v>14</v>
      </c>
      <c r="C22" s="141">
        <v>15</v>
      </c>
      <c r="D22" s="141">
        <v>16</v>
      </c>
      <c r="E22" s="139">
        <v>17</v>
      </c>
      <c r="F22" s="139">
        <v>18</v>
      </c>
      <c r="G22" s="139">
        <v>19</v>
      </c>
      <c r="H22" s="139">
        <v>20</v>
      </c>
    </row>
    <row r="23" spans="1:8" x14ac:dyDescent="0.3">
      <c r="B23" s="139">
        <v>21</v>
      </c>
      <c r="C23" s="139">
        <v>22</v>
      </c>
      <c r="D23" s="139">
        <v>23</v>
      </c>
      <c r="E23" s="141">
        <v>24</v>
      </c>
      <c r="F23" s="141">
        <v>25</v>
      </c>
      <c r="G23" s="141">
        <v>26</v>
      </c>
      <c r="H23" s="141">
        <v>27</v>
      </c>
    </row>
    <row r="24" spans="1:8" x14ac:dyDescent="0.3">
      <c r="B24" s="139">
        <v>28</v>
      </c>
      <c r="C24" s="139">
        <v>29</v>
      </c>
      <c r="D24" s="139">
        <v>30</v>
      </c>
      <c r="E24" s="139">
        <v>1</v>
      </c>
      <c r="F24" s="141">
        <v>2</v>
      </c>
      <c r="G24" s="141">
        <v>3</v>
      </c>
      <c r="H24" s="141">
        <v>4</v>
      </c>
    </row>
    <row r="25" spans="1:8" x14ac:dyDescent="0.3">
      <c r="A25" s="143" t="s">
        <v>208</v>
      </c>
      <c r="B25" s="141">
        <v>5</v>
      </c>
      <c r="C25" s="141">
        <v>6</v>
      </c>
      <c r="D25" s="141">
        <v>7</v>
      </c>
      <c r="E25" s="141">
        <v>8</v>
      </c>
      <c r="F25" s="139">
        <v>9</v>
      </c>
      <c r="G25" s="139">
        <v>10</v>
      </c>
      <c r="H25" s="139">
        <v>11</v>
      </c>
    </row>
    <row r="26" spans="1:8" x14ac:dyDescent="0.3">
      <c r="A26" s="143" t="s">
        <v>204</v>
      </c>
      <c r="B26" s="141">
        <v>12</v>
      </c>
      <c r="C26" s="141">
        <v>13</v>
      </c>
      <c r="D26" s="141">
        <v>14</v>
      </c>
      <c r="E26" s="139">
        <v>15</v>
      </c>
      <c r="F26" s="139">
        <v>16</v>
      </c>
      <c r="G26" s="139">
        <v>17</v>
      </c>
      <c r="H26" s="139">
        <v>18</v>
      </c>
    </row>
    <row r="27" spans="1:8" x14ac:dyDescent="0.3">
      <c r="A27" s="143"/>
      <c r="B27" s="139">
        <v>19</v>
      </c>
      <c r="C27" s="139">
        <v>20</v>
      </c>
      <c r="D27" s="139">
        <v>21</v>
      </c>
      <c r="E27" s="141">
        <v>22</v>
      </c>
      <c r="F27" s="141">
        <v>23</v>
      </c>
      <c r="G27" s="141">
        <v>24</v>
      </c>
      <c r="H27" s="141">
        <v>25</v>
      </c>
    </row>
    <row r="28" spans="1:8" x14ac:dyDescent="0.3">
      <c r="A28" s="143"/>
      <c r="B28" s="144"/>
      <c r="C28" s="144"/>
      <c r="D28" s="144"/>
      <c r="E28" s="144"/>
      <c r="F28" s="144"/>
      <c r="G28" s="144"/>
      <c r="H28" s="144"/>
    </row>
    <row r="29" spans="1:8" x14ac:dyDescent="0.3">
      <c r="A29" s="133" t="s">
        <v>209</v>
      </c>
      <c r="B29" s="30"/>
    </row>
    <row r="30" spans="1:8" x14ac:dyDescent="0.3">
      <c r="A30" s="145" t="s">
        <v>38</v>
      </c>
      <c r="B30" s="145" t="s">
        <v>39</v>
      </c>
    </row>
    <row r="31" spans="1:8" x14ac:dyDescent="0.3">
      <c r="A31" s="2" t="s">
        <v>202</v>
      </c>
      <c r="B31" s="2">
        <v>254</v>
      </c>
    </row>
    <row r="32" spans="1:8" x14ac:dyDescent="0.3">
      <c r="A32" s="2" t="s">
        <v>36</v>
      </c>
      <c r="B32" s="2">
        <v>374</v>
      </c>
    </row>
    <row r="33" spans="1:2" x14ac:dyDescent="0.3">
      <c r="A33" s="2" t="s">
        <v>37</v>
      </c>
      <c r="B33" s="2">
        <v>282</v>
      </c>
    </row>
    <row r="34" spans="1:2" x14ac:dyDescent="0.3">
      <c r="A34" s="145" t="s">
        <v>6</v>
      </c>
      <c r="B34" s="145">
        <f>SUM(B31:B33)</f>
        <v>910</v>
      </c>
    </row>
    <row r="35" spans="1:2" x14ac:dyDescent="0.3">
      <c r="A35" s="31" t="s">
        <v>210</v>
      </c>
      <c r="B35" s="1"/>
    </row>
    <row r="36" spans="1:2" x14ac:dyDescent="0.3">
      <c r="A36" s="146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3" workbookViewId="0">
      <selection activeCell="I25" sqref="I25"/>
    </sheetView>
  </sheetViews>
  <sheetFormatPr defaultRowHeight="14.4" x14ac:dyDescent="0.3"/>
  <cols>
    <col min="1" max="1" width="15" style="181" bestFit="1" customWidth="1"/>
    <col min="2" max="2" width="11" style="195" bestFit="1" customWidth="1"/>
    <col min="3" max="3" width="7" style="181" customWidth="1"/>
    <col min="4" max="4" width="7.6640625" style="181" customWidth="1"/>
    <col min="5" max="5" width="5.33203125" style="181" bestFit="1" customWidth="1"/>
    <col min="6" max="6" width="11.21875" style="181" bestFit="1" customWidth="1"/>
    <col min="7" max="7" width="12.77734375" style="181" customWidth="1"/>
    <col min="8" max="8" width="10.44140625" style="181" customWidth="1"/>
    <col min="9" max="9" width="9.109375" style="181" customWidth="1"/>
    <col min="10" max="10" width="11.33203125" style="181" bestFit="1" customWidth="1"/>
    <col min="11" max="11" width="8.33203125" style="181" bestFit="1" customWidth="1"/>
    <col min="12" max="12" width="11.33203125" style="181" bestFit="1" customWidth="1"/>
    <col min="13" max="16384" width="8.88671875" style="181"/>
  </cols>
  <sheetData>
    <row r="1" spans="1:15" s="177" customFormat="1" ht="31.2" customHeight="1" thickBot="1" x14ac:dyDescent="0.4">
      <c r="A1" s="175" t="s">
        <v>121</v>
      </c>
      <c r="B1" s="176"/>
    </row>
    <row r="2" spans="1:15" s="177" customFormat="1" ht="31.2" customHeight="1" thickBot="1" x14ac:dyDescent="0.35">
      <c r="A2" s="308" t="s">
        <v>0</v>
      </c>
      <c r="B2" s="308" t="s">
        <v>122</v>
      </c>
      <c r="C2" s="305" t="s">
        <v>123</v>
      </c>
      <c r="D2" s="306"/>
      <c r="E2" s="307"/>
      <c r="F2" s="178" t="s">
        <v>126</v>
      </c>
      <c r="G2" s="178" t="s">
        <v>35</v>
      </c>
      <c r="H2" s="308" t="s">
        <v>129</v>
      </c>
      <c r="I2" s="310" t="s">
        <v>9</v>
      </c>
      <c r="J2" s="303" t="s">
        <v>130</v>
      </c>
      <c r="N2" s="177">
        <f>SUM(C12:C14)</f>
        <v>46</v>
      </c>
      <c r="O2" s="177">
        <f>SUM(F12:F14)</f>
        <v>40</v>
      </c>
    </row>
    <row r="3" spans="1:15" ht="28.2" thickBot="1" x14ac:dyDescent="0.35">
      <c r="A3" s="309"/>
      <c r="B3" s="309"/>
      <c r="C3" s="179" t="s">
        <v>124</v>
      </c>
      <c r="D3" s="179" t="s">
        <v>125</v>
      </c>
      <c r="E3" s="180" t="s">
        <v>6</v>
      </c>
      <c r="F3" s="180" t="s">
        <v>127</v>
      </c>
      <c r="G3" s="180" t="s">
        <v>128</v>
      </c>
      <c r="H3" s="309"/>
      <c r="I3" s="311"/>
      <c r="J3" s="304"/>
    </row>
    <row r="4" spans="1:15" x14ac:dyDescent="0.3">
      <c r="A4" s="182">
        <v>41444</v>
      </c>
      <c r="B4" s="182" t="s">
        <v>111</v>
      </c>
      <c r="C4" s="183">
        <v>0</v>
      </c>
      <c r="D4" s="183">
        <v>0</v>
      </c>
      <c r="E4" s="183">
        <f>SUM(C4:D4)</f>
        <v>0</v>
      </c>
      <c r="F4" s="183">
        <v>0</v>
      </c>
      <c r="G4" s="183">
        <v>141</v>
      </c>
      <c r="H4" s="184">
        <f t="shared" ref="H4:H26" si="0">SUM(G4,F4,E4)</f>
        <v>141</v>
      </c>
      <c r="I4" s="185">
        <v>13</v>
      </c>
      <c r="J4" s="186">
        <f>H4-I4</f>
        <v>128</v>
      </c>
      <c r="K4" s="181" t="s">
        <v>60</v>
      </c>
    </row>
    <row r="5" spans="1:15" x14ac:dyDescent="0.3">
      <c r="A5" s="187">
        <v>41445</v>
      </c>
      <c r="B5" s="187" t="s">
        <v>111</v>
      </c>
      <c r="C5" s="188">
        <v>0</v>
      </c>
      <c r="D5" s="188">
        <v>0</v>
      </c>
      <c r="E5" s="188">
        <f t="shared" ref="E5:E26" si="1">SUM(C5:D5)</f>
        <v>0</v>
      </c>
      <c r="F5" s="188">
        <v>0</v>
      </c>
      <c r="G5" s="188">
        <v>51</v>
      </c>
      <c r="H5" s="189">
        <f t="shared" si="0"/>
        <v>51</v>
      </c>
      <c r="I5" s="190">
        <v>5</v>
      </c>
      <c r="J5" s="191">
        <f t="shared" ref="J5:J25" si="2">H5+J4-I5</f>
        <v>174</v>
      </c>
      <c r="K5" s="181" t="s">
        <v>60</v>
      </c>
    </row>
    <row r="6" spans="1:15" x14ac:dyDescent="0.3">
      <c r="A6" s="187">
        <v>41452</v>
      </c>
      <c r="B6" s="187" t="s">
        <v>112</v>
      </c>
      <c r="C6" s="188">
        <v>3</v>
      </c>
      <c r="D6" s="188">
        <v>1</v>
      </c>
      <c r="E6" s="188">
        <f t="shared" si="1"/>
        <v>4</v>
      </c>
      <c r="F6" s="188">
        <v>30</v>
      </c>
      <c r="G6" s="188">
        <v>0</v>
      </c>
      <c r="H6" s="189">
        <f t="shared" si="0"/>
        <v>34</v>
      </c>
      <c r="I6" s="190"/>
      <c r="J6" s="191">
        <f t="shared" si="2"/>
        <v>208</v>
      </c>
      <c r="K6" s="181" t="s">
        <v>61</v>
      </c>
    </row>
    <row r="7" spans="1:15" x14ac:dyDescent="0.3">
      <c r="A7" s="187">
        <v>41453</v>
      </c>
      <c r="B7" s="187" t="s">
        <v>112</v>
      </c>
      <c r="C7" s="188">
        <v>0</v>
      </c>
      <c r="D7" s="188">
        <v>0</v>
      </c>
      <c r="E7" s="188">
        <f t="shared" si="1"/>
        <v>0</v>
      </c>
      <c r="F7" s="188">
        <v>14</v>
      </c>
      <c r="G7" s="188">
        <v>0</v>
      </c>
      <c r="H7" s="189">
        <f t="shared" si="0"/>
        <v>14</v>
      </c>
      <c r="I7" s="190">
        <v>1</v>
      </c>
      <c r="J7" s="191">
        <f t="shared" si="2"/>
        <v>221</v>
      </c>
      <c r="K7" s="181" t="s">
        <v>61</v>
      </c>
    </row>
    <row r="8" spans="1:15" x14ac:dyDescent="0.3">
      <c r="A8" s="187">
        <v>41454</v>
      </c>
      <c r="B8" s="187" t="s">
        <v>112</v>
      </c>
      <c r="C8" s="188">
        <v>5</v>
      </c>
      <c r="D8" s="188">
        <v>0</v>
      </c>
      <c r="E8" s="188">
        <f t="shared" si="1"/>
        <v>5</v>
      </c>
      <c r="F8" s="188">
        <v>16</v>
      </c>
      <c r="G8" s="188">
        <v>0</v>
      </c>
      <c r="H8" s="189">
        <f t="shared" si="0"/>
        <v>21</v>
      </c>
      <c r="I8" s="190">
        <v>2</v>
      </c>
      <c r="J8" s="191">
        <f t="shared" si="2"/>
        <v>240</v>
      </c>
      <c r="K8" s="181" t="s">
        <v>61</v>
      </c>
    </row>
    <row r="9" spans="1:15" x14ac:dyDescent="0.3">
      <c r="A9" s="187">
        <v>41455</v>
      </c>
      <c r="B9" s="187" t="s">
        <v>112</v>
      </c>
      <c r="C9" s="188">
        <v>0</v>
      </c>
      <c r="D9" s="188">
        <v>0</v>
      </c>
      <c r="E9" s="188">
        <f t="shared" si="1"/>
        <v>0</v>
      </c>
      <c r="F9" s="188">
        <v>16</v>
      </c>
      <c r="G9" s="188">
        <v>0</v>
      </c>
      <c r="H9" s="189">
        <f t="shared" si="0"/>
        <v>16</v>
      </c>
      <c r="I9" s="190"/>
      <c r="J9" s="191">
        <f t="shared" si="2"/>
        <v>256</v>
      </c>
      <c r="K9" s="181" t="s">
        <v>61</v>
      </c>
    </row>
    <row r="10" spans="1:15" x14ac:dyDescent="0.3">
      <c r="A10" s="187">
        <v>41457</v>
      </c>
      <c r="B10" s="187" t="s">
        <v>113</v>
      </c>
      <c r="C10" s="188">
        <v>0</v>
      </c>
      <c r="D10" s="188">
        <v>0</v>
      </c>
      <c r="E10" s="188">
        <f t="shared" si="1"/>
        <v>0</v>
      </c>
      <c r="F10" s="188">
        <v>0</v>
      </c>
      <c r="G10" s="188">
        <v>46</v>
      </c>
      <c r="H10" s="189">
        <f t="shared" si="0"/>
        <v>46</v>
      </c>
      <c r="I10" s="190"/>
      <c r="J10" s="191">
        <f t="shared" si="2"/>
        <v>302</v>
      </c>
      <c r="K10" s="181" t="s">
        <v>61</v>
      </c>
    </row>
    <row r="11" spans="1:15" x14ac:dyDescent="0.3">
      <c r="A11" s="187">
        <v>41466</v>
      </c>
      <c r="B11" s="187" t="s">
        <v>112</v>
      </c>
      <c r="C11" s="188">
        <v>22</v>
      </c>
      <c r="D11" s="188">
        <v>0</v>
      </c>
      <c r="E11" s="192">
        <v>22</v>
      </c>
      <c r="F11" s="192">
        <v>19</v>
      </c>
      <c r="G11" s="188">
        <v>0</v>
      </c>
      <c r="H11" s="189">
        <f t="shared" si="0"/>
        <v>41</v>
      </c>
      <c r="I11" s="190"/>
      <c r="J11" s="191">
        <f t="shared" si="2"/>
        <v>343</v>
      </c>
      <c r="K11" s="181" t="s">
        <v>61</v>
      </c>
    </row>
    <row r="12" spans="1:15" x14ac:dyDescent="0.3">
      <c r="A12" s="187">
        <v>41467</v>
      </c>
      <c r="B12" s="187" t="s">
        <v>112</v>
      </c>
      <c r="C12" s="188">
        <v>26</v>
      </c>
      <c r="D12" s="188">
        <v>0</v>
      </c>
      <c r="E12" s="192">
        <v>26</v>
      </c>
      <c r="F12" s="192">
        <v>12</v>
      </c>
      <c r="G12" s="188">
        <v>0</v>
      </c>
      <c r="H12" s="189">
        <f t="shared" si="0"/>
        <v>38</v>
      </c>
      <c r="I12" s="190">
        <v>6</v>
      </c>
      <c r="J12" s="191">
        <f>H12+J11-I12</f>
        <v>375</v>
      </c>
      <c r="K12" s="181" t="s">
        <v>61</v>
      </c>
    </row>
    <row r="13" spans="1:15" x14ac:dyDescent="0.3">
      <c r="A13" s="187">
        <v>41468</v>
      </c>
      <c r="B13" s="187" t="s">
        <v>112</v>
      </c>
      <c r="C13" s="188">
        <v>18</v>
      </c>
      <c r="D13" s="188">
        <v>0</v>
      </c>
      <c r="E13" s="188">
        <f t="shared" si="1"/>
        <v>18</v>
      </c>
      <c r="F13" s="188">
        <v>14</v>
      </c>
      <c r="G13" s="188">
        <v>0</v>
      </c>
      <c r="H13" s="189">
        <f t="shared" si="0"/>
        <v>32</v>
      </c>
      <c r="I13" s="190">
        <v>6</v>
      </c>
      <c r="J13" s="191">
        <f t="shared" si="2"/>
        <v>401</v>
      </c>
      <c r="K13" s="181" t="s">
        <v>61</v>
      </c>
    </row>
    <row r="14" spans="1:15" x14ac:dyDescent="0.3">
      <c r="A14" s="187">
        <v>41469</v>
      </c>
      <c r="B14" s="187" t="s">
        <v>112</v>
      </c>
      <c r="C14" s="188">
        <v>2</v>
      </c>
      <c r="D14" s="188">
        <v>0</v>
      </c>
      <c r="E14" s="188">
        <f t="shared" si="1"/>
        <v>2</v>
      </c>
      <c r="F14" s="188">
        <v>14</v>
      </c>
      <c r="G14" s="188">
        <v>0</v>
      </c>
      <c r="H14" s="189">
        <f t="shared" si="0"/>
        <v>16</v>
      </c>
      <c r="I14" s="190">
        <v>7</v>
      </c>
      <c r="J14" s="191">
        <f t="shared" si="2"/>
        <v>410</v>
      </c>
      <c r="K14" s="181" t="s">
        <v>61</v>
      </c>
    </row>
    <row r="15" spans="1:15" x14ac:dyDescent="0.3">
      <c r="A15" s="187">
        <v>41474</v>
      </c>
      <c r="B15" s="187" t="s">
        <v>5</v>
      </c>
      <c r="C15" s="188">
        <v>12</v>
      </c>
      <c r="D15" s="188">
        <v>0</v>
      </c>
      <c r="E15" s="188">
        <f t="shared" si="1"/>
        <v>12</v>
      </c>
      <c r="F15" s="188">
        <v>0</v>
      </c>
      <c r="G15" s="188">
        <v>0</v>
      </c>
      <c r="H15" s="189">
        <f t="shared" si="0"/>
        <v>12</v>
      </c>
      <c r="I15" s="190"/>
      <c r="J15" s="191">
        <f t="shared" si="2"/>
        <v>422</v>
      </c>
      <c r="K15" s="181" t="s">
        <v>61</v>
      </c>
    </row>
    <row r="16" spans="1:15" x14ac:dyDescent="0.3">
      <c r="A16" s="187">
        <v>41475</v>
      </c>
      <c r="B16" s="187" t="s">
        <v>5</v>
      </c>
      <c r="C16" s="188">
        <v>14</v>
      </c>
      <c r="D16" s="188">
        <v>0</v>
      </c>
      <c r="E16" s="188">
        <f t="shared" si="1"/>
        <v>14</v>
      </c>
      <c r="F16" s="188">
        <v>7</v>
      </c>
      <c r="G16" s="188">
        <v>0</v>
      </c>
      <c r="H16" s="189">
        <f t="shared" si="0"/>
        <v>21</v>
      </c>
      <c r="I16" s="190"/>
      <c r="J16" s="191">
        <f t="shared" si="2"/>
        <v>443</v>
      </c>
      <c r="K16" s="181" t="s">
        <v>61</v>
      </c>
    </row>
    <row r="17" spans="1:12" x14ac:dyDescent="0.3">
      <c r="A17" s="187">
        <v>41476</v>
      </c>
      <c r="B17" s="187" t="s">
        <v>5</v>
      </c>
      <c r="C17" s="188">
        <v>5</v>
      </c>
      <c r="D17" s="188">
        <v>0</v>
      </c>
      <c r="E17" s="188">
        <f t="shared" si="1"/>
        <v>5</v>
      </c>
      <c r="F17" s="188">
        <v>3</v>
      </c>
      <c r="G17" s="188">
        <v>0</v>
      </c>
      <c r="H17" s="189">
        <f t="shared" si="0"/>
        <v>8</v>
      </c>
      <c r="I17" s="190"/>
      <c r="J17" s="191">
        <f t="shared" si="2"/>
        <v>451</v>
      </c>
      <c r="K17" s="181" t="s">
        <v>61</v>
      </c>
    </row>
    <row r="18" spans="1:12" x14ac:dyDescent="0.3">
      <c r="A18" s="187">
        <v>41480</v>
      </c>
      <c r="B18" s="187" t="s">
        <v>116</v>
      </c>
      <c r="C18" s="188">
        <v>0</v>
      </c>
      <c r="D18" s="188">
        <v>15</v>
      </c>
      <c r="E18" s="188">
        <f t="shared" si="1"/>
        <v>15</v>
      </c>
      <c r="F18" s="188">
        <v>0</v>
      </c>
      <c r="G18" s="188">
        <v>0</v>
      </c>
      <c r="H18" s="189">
        <f t="shared" si="0"/>
        <v>15</v>
      </c>
      <c r="I18" s="190"/>
      <c r="J18" s="191">
        <f t="shared" si="2"/>
        <v>466</v>
      </c>
      <c r="K18" s="181" t="s">
        <v>61</v>
      </c>
    </row>
    <row r="19" spans="1:12" x14ac:dyDescent="0.3">
      <c r="A19" s="187">
        <v>41481</v>
      </c>
      <c r="B19" s="187" t="s">
        <v>116</v>
      </c>
      <c r="C19" s="188">
        <v>10</v>
      </c>
      <c r="D19" s="188">
        <v>0</v>
      </c>
      <c r="E19" s="188">
        <f t="shared" si="1"/>
        <v>10</v>
      </c>
      <c r="F19" s="188">
        <v>7</v>
      </c>
      <c r="G19" s="188">
        <v>0</v>
      </c>
      <c r="H19" s="189">
        <f t="shared" si="0"/>
        <v>17</v>
      </c>
      <c r="I19" s="190"/>
      <c r="J19" s="191">
        <f t="shared" si="2"/>
        <v>483</v>
      </c>
      <c r="K19" s="181" t="s">
        <v>61</v>
      </c>
    </row>
    <row r="20" spans="1:12" x14ac:dyDescent="0.3">
      <c r="A20" s="187">
        <v>41482</v>
      </c>
      <c r="B20" s="187" t="s">
        <v>116</v>
      </c>
      <c r="C20" s="188">
        <v>4</v>
      </c>
      <c r="D20" s="188">
        <v>0</v>
      </c>
      <c r="E20" s="188">
        <f t="shared" si="1"/>
        <v>4</v>
      </c>
      <c r="F20" s="188">
        <v>5</v>
      </c>
      <c r="G20" s="188">
        <v>0</v>
      </c>
      <c r="H20" s="189">
        <f t="shared" si="0"/>
        <v>9</v>
      </c>
      <c r="I20" s="190"/>
      <c r="J20" s="191">
        <f t="shared" si="2"/>
        <v>492</v>
      </c>
      <c r="K20" s="181" t="s">
        <v>61</v>
      </c>
    </row>
    <row r="21" spans="1:12" x14ac:dyDescent="0.3">
      <c r="A21" s="187">
        <v>41483</v>
      </c>
      <c r="B21" s="187" t="s">
        <v>116</v>
      </c>
      <c r="C21" s="188">
        <v>11</v>
      </c>
      <c r="D21" s="188">
        <v>0</v>
      </c>
      <c r="E21" s="188">
        <f t="shared" si="1"/>
        <v>11</v>
      </c>
      <c r="F21" s="188">
        <v>4</v>
      </c>
      <c r="G21" s="188">
        <v>0</v>
      </c>
      <c r="H21" s="189">
        <f t="shared" si="0"/>
        <v>15</v>
      </c>
      <c r="I21" s="190"/>
      <c r="J21" s="191">
        <f>H21+J20-I21</f>
        <v>507</v>
      </c>
      <c r="K21" s="181" t="s">
        <v>61</v>
      </c>
    </row>
    <row r="22" spans="1:12" x14ac:dyDescent="0.3">
      <c r="A22" s="187">
        <v>41487</v>
      </c>
      <c r="B22" s="187" t="s">
        <v>117</v>
      </c>
      <c r="C22" s="188">
        <v>12</v>
      </c>
      <c r="D22" s="188">
        <v>0</v>
      </c>
      <c r="E22" s="188">
        <f t="shared" si="1"/>
        <v>12</v>
      </c>
      <c r="F22" s="188">
        <v>4</v>
      </c>
      <c r="G22" s="188">
        <v>0</v>
      </c>
      <c r="H22" s="189">
        <f t="shared" si="0"/>
        <v>16</v>
      </c>
      <c r="I22" s="190"/>
      <c r="J22" s="191">
        <f t="shared" si="2"/>
        <v>523</v>
      </c>
      <c r="K22" s="181" t="s">
        <v>61</v>
      </c>
    </row>
    <row r="23" spans="1:12" x14ac:dyDescent="0.3">
      <c r="A23" s="187">
        <v>41488</v>
      </c>
      <c r="B23" s="187" t="s">
        <v>118</v>
      </c>
      <c r="C23" s="188">
        <v>15</v>
      </c>
      <c r="D23" s="188">
        <v>17</v>
      </c>
      <c r="E23" s="188">
        <f t="shared" si="1"/>
        <v>32</v>
      </c>
      <c r="F23" s="188">
        <v>17</v>
      </c>
      <c r="G23" s="188">
        <v>0</v>
      </c>
      <c r="H23" s="189">
        <f t="shared" si="0"/>
        <v>49</v>
      </c>
      <c r="I23" s="190"/>
      <c r="J23" s="191">
        <f t="shared" si="2"/>
        <v>572</v>
      </c>
      <c r="K23" s="181" t="s">
        <v>339</v>
      </c>
    </row>
    <row r="24" spans="1:12" x14ac:dyDescent="0.3">
      <c r="A24" s="187">
        <v>41489</v>
      </c>
      <c r="B24" s="187" t="s">
        <v>118</v>
      </c>
      <c r="C24" s="188">
        <v>2</v>
      </c>
      <c r="D24" s="188">
        <v>0</v>
      </c>
      <c r="E24" s="188">
        <f t="shared" si="1"/>
        <v>2</v>
      </c>
      <c r="F24" s="188">
        <v>7</v>
      </c>
      <c r="G24" s="188">
        <v>0</v>
      </c>
      <c r="H24" s="189">
        <f t="shared" si="0"/>
        <v>9</v>
      </c>
      <c r="I24" s="190"/>
      <c r="J24" s="191">
        <f t="shared" si="2"/>
        <v>581</v>
      </c>
      <c r="K24" s="181" t="s">
        <v>339</v>
      </c>
    </row>
    <row r="25" spans="1:12" x14ac:dyDescent="0.3">
      <c r="A25" s="187">
        <v>41490</v>
      </c>
      <c r="B25" s="187" t="s">
        <v>116</v>
      </c>
      <c r="C25" s="188">
        <v>4</v>
      </c>
      <c r="D25" s="188">
        <v>0</v>
      </c>
      <c r="E25" s="188">
        <f t="shared" si="1"/>
        <v>4</v>
      </c>
      <c r="F25" s="188">
        <v>2</v>
      </c>
      <c r="G25" s="188">
        <v>0</v>
      </c>
      <c r="H25" s="189">
        <f t="shared" si="0"/>
        <v>6</v>
      </c>
      <c r="I25" s="190"/>
      <c r="J25" s="191">
        <f t="shared" si="2"/>
        <v>587</v>
      </c>
      <c r="K25" s="181" t="s">
        <v>340</v>
      </c>
    </row>
    <row r="26" spans="1:12" x14ac:dyDescent="0.3">
      <c r="A26" s="187">
        <v>41491</v>
      </c>
      <c r="B26" s="187" t="s">
        <v>112</v>
      </c>
      <c r="C26" s="188">
        <v>2</v>
      </c>
      <c r="D26" s="188">
        <v>4</v>
      </c>
      <c r="E26" s="188">
        <f t="shared" si="1"/>
        <v>6</v>
      </c>
      <c r="F26" s="188">
        <v>7</v>
      </c>
      <c r="G26" s="188">
        <v>0</v>
      </c>
      <c r="H26" s="189">
        <f t="shared" si="0"/>
        <v>13</v>
      </c>
      <c r="I26" s="190"/>
      <c r="J26" s="191">
        <f>H26+J25-I26</f>
        <v>600</v>
      </c>
      <c r="K26" s="181" t="s">
        <v>61</v>
      </c>
    </row>
    <row r="27" spans="1:12" x14ac:dyDescent="0.3">
      <c r="A27" s="193" t="s">
        <v>6</v>
      </c>
      <c r="B27" s="190"/>
      <c r="C27" s="194">
        <f t="shared" ref="C27:H27" si="3">SUM(C4:C26)</f>
        <v>167</v>
      </c>
      <c r="D27" s="194">
        <f t="shared" si="3"/>
        <v>37</v>
      </c>
      <c r="E27" s="194">
        <f t="shared" si="3"/>
        <v>204</v>
      </c>
      <c r="F27" s="194">
        <f t="shared" si="3"/>
        <v>198</v>
      </c>
      <c r="G27" s="188">
        <f t="shared" si="3"/>
        <v>238</v>
      </c>
      <c r="H27" s="189">
        <f t="shared" si="3"/>
        <v>640</v>
      </c>
      <c r="I27" s="190">
        <f>SUM(I4:I22)</f>
        <v>40</v>
      </c>
      <c r="J27" s="191">
        <f>H27-I27</f>
        <v>600</v>
      </c>
    </row>
    <row r="29" spans="1:12" x14ac:dyDescent="0.3">
      <c r="G29" s="196" t="s">
        <v>22</v>
      </c>
      <c r="H29" s="197"/>
      <c r="I29" s="177"/>
      <c r="J29" s="198">
        <f>(I27)/H27*100</f>
        <v>6.25</v>
      </c>
    </row>
    <row r="30" spans="1:12" x14ac:dyDescent="0.3">
      <c r="G30" s="196" t="s">
        <v>23</v>
      </c>
      <c r="H30" s="196"/>
      <c r="I30" s="177"/>
      <c r="J30" s="198">
        <f>(I27-29)/H27*100</f>
        <v>1.7187500000000002</v>
      </c>
    </row>
    <row r="31" spans="1:12" x14ac:dyDescent="0.3">
      <c r="A31" s="199" t="s">
        <v>114</v>
      </c>
      <c r="B31" s="200"/>
      <c r="C31" s="199"/>
      <c r="D31" s="181">
        <f>E31+G31</f>
        <v>83</v>
      </c>
      <c r="E31" s="199">
        <f>B53-E27</f>
        <v>0</v>
      </c>
      <c r="F31" s="199"/>
      <c r="G31" s="201">
        <f>B52-F27</f>
        <v>83</v>
      </c>
      <c r="H31" s="199"/>
      <c r="I31" s="199">
        <f>B51-G27</f>
        <v>0</v>
      </c>
      <c r="J31" s="202"/>
      <c r="K31" s="199"/>
      <c r="L31" s="203"/>
    </row>
    <row r="32" spans="1:12" x14ac:dyDescent="0.3">
      <c r="A32" s="204" t="s">
        <v>18</v>
      </c>
    </row>
    <row r="33" spans="1:4" x14ac:dyDescent="0.3">
      <c r="A33" s="181" t="s">
        <v>131</v>
      </c>
    </row>
    <row r="34" spans="1:4" x14ac:dyDescent="0.3">
      <c r="A34" s="181" t="s">
        <v>132</v>
      </c>
    </row>
    <row r="35" spans="1:4" x14ac:dyDescent="0.3">
      <c r="A35" s="181" t="s">
        <v>133</v>
      </c>
    </row>
    <row r="36" spans="1:4" x14ac:dyDescent="0.3">
      <c r="A36" s="181" t="s">
        <v>134</v>
      </c>
    </row>
    <row r="37" spans="1:4" x14ac:dyDescent="0.3">
      <c r="A37" s="181" t="s">
        <v>135</v>
      </c>
    </row>
    <row r="38" spans="1:4" x14ac:dyDescent="0.3">
      <c r="A38" s="181" t="s">
        <v>136</v>
      </c>
      <c r="B38" s="205"/>
    </row>
    <row r="39" spans="1:4" x14ac:dyDescent="0.3">
      <c r="A39" s="181" t="s">
        <v>115</v>
      </c>
    </row>
    <row r="40" spans="1:4" x14ac:dyDescent="0.3">
      <c r="A40" s="181" t="s">
        <v>120</v>
      </c>
    </row>
    <row r="41" spans="1:4" x14ac:dyDescent="0.3">
      <c r="A41" s="181" t="s">
        <v>119</v>
      </c>
      <c r="B41" s="195">
        <f>6+5+2+1+1+2+3+1+19</f>
        <v>40</v>
      </c>
    </row>
    <row r="42" spans="1:4" x14ac:dyDescent="0.3">
      <c r="C42" s="181">
        <f>40-3</f>
        <v>37</v>
      </c>
      <c r="D42" s="181">
        <f>37/40</f>
        <v>0.92500000000000004</v>
      </c>
    </row>
    <row r="43" spans="1:4" x14ac:dyDescent="0.3">
      <c r="A43" s="204" t="s">
        <v>55</v>
      </c>
    </row>
    <row r="44" spans="1:4" x14ac:dyDescent="0.3">
      <c r="A44" s="206" t="s">
        <v>56</v>
      </c>
    </row>
    <row r="45" spans="1:4" x14ac:dyDescent="0.3">
      <c r="A45" s="204" t="s">
        <v>57</v>
      </c>
    </row>
    <row r="46" spans="1:4" x14ac:dyDescent="0.3">
      <c r="A46" s="206" t="s">
        <v>58</v>
      </c>
    </row>
    <row r="47" spans="1:4" x14ac:dyDescent="0.3">
      <c r="A47" s="204" t="s">
        <v>59</v>
      </c>
    </row>
    <row r="49" spans="1:2" x14ac:dyDescent="0.3">
      <c r="A49" s="207" t="s">
        <v>47</v>
      </c>
    </row>
    <row r="50" spans="1:2" x14ac:dyDescent="0.3">
      <c r="A50" s="193" t="s">
        <v>38</v>
      </c>
      <c r="B50" s="190" t="s">
        <v>39</v>
      </c>
    </row>
    <row r="51" spans="1:2" x14ac:dyDescent="0.3">
      <c r="A51" s="194" t="s">
        <v>35</v>
      </c>
      <c r="B51" s="188">
        <v>238</v>
      </c>
    </row>
    <row r="52" spans="1:2" x14ac:dyDescent="0.3">
      <c r="A52" s="194" t="s">
        <v>36</v>
      </c>
      <c r="B52" s="188">
        <v>281</v>
      </c>
    </row>
    <row r="53" spans="1:2" x14ac:dyDescent="0.3">
      <c r="A53" s="194" t="s">
        <v>37</v>
      </c>
      <c r="B53" s="188">
        <v>204</v>
      </c>
    </row>
    <row r="54" spans="1:2" x14ac:dyDescent="0.3">
      <c r="A54" s="193" t="s">
        <v>6</v>
      </c>
      <c r="B54" s="190">
        <f>SUM(B51:B53)</f>
        <v>723</v>
      </c>
    </row>
    <row r="55" spans="1:2" x14ac:dyDescent="0.3">
      <c r="A55" s="208" t="s">
        <v>48</v>
      </c>
    </row>
  </sheetData>
  <mergeCells count="6">
    <mergeCell ref="J2:J3"/>
    <mergeCell ref="C2:E2"/>
    <mergeCell ref="B2:B3"/>
    <mergeCell ref="A2:A3"/>
    <mergeCell ref="H2:H3"/>
    <mergeCell ref="I2:I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L18" sqref="L18:O19"/>
    </sheetView>
  </sheetViews>
  <sheetFormatPr defaultColWidth="8.88671875" defaultRowHeight="14.4" x14ac:dyDescent="0.3"/>
  <cols>
    <col min="1" max="1" width="10.88671875" style="98" customWidth="1"/>
    <col min="2" max="2" width="9.5546875" style="29" customWidth="1"/>
    <col min="3" max="4" width="6.33203125" style="29" bestFit="1" customWidth="1"/>
    <col min="5" max="5" width="4.88671875" style="29" bestFit="1" customWidth="1"/>
    <col min="6" max="7" width="6.33203125" style="29" bestFit="1" customWidth="1"/>
    <col min="8" max="8" width="7.33203125" style="29" bestFit="1" customWidth="1"/>
    <col min="9" max="9" width="6.6640625" style="29" customWidth="1"/>
    <col min="10" max="10" width="7.33203125" style="29" bestFit="1" customWidth="1"/>
    <col min="11" max="11" width="4.6640625" style="29" bestFit="1" customWidth="1"/>
    <col min="12" max="12" width="9.33203125" style="29" bestFit="1" customWidth="1"/>
    <col min="13" max="13" width="4.88671875" style="29" bestFit="1" customWidth="1"/>
    <col min="14" max="14" width="8.33203125" style="29" bestFit="1" customWidth="1"/>
    <col min="15" max="15" width="11.33203125" style="29" bestFit="1" customWidth="1"/>
    <col min="16" max="16" width="8.88671875" style="29"/>
    <col min="17" max="17" width="15" style="29" customWidth="1"/>
    <col min="18" max="16384" width="8.88671875" style="29"/>
  </cols>
  <sheetData>
    <row r="1" spans="1:25" ht="31.2" customHeight="1" thickBot="1" x14ac:dyDescent="0.4">
      <c r="A1" s="94" t="s">
        <v>51</v>
      </c>
      <c r="X1" s="102" t="s">
        <v>54</v>
      </c>
    </row>
    <row r="2" spans="1:2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S2" s="32"/>
      <c r="T2" s="30"/>
      <c r="U2" s="30"/>
    </row>
    <row r="3" spans="1:25" x14ac:dyDescent="0.3">
      <c r="A3" s="95">
        <v>41073</v>
      </c>
      <c r="B3" s="44" t="s">
        <v>45</v>
      </c>
      <c r="C3" s="45">
        <v>0</v>
      </c>
      <c r="D3" s="45">
        <v>0</v>
      </c>
      <c r="E3" s="45">
        <f>SUM(C3:D3)</f>
        <v>0</v>
      </c>
      <c r="F3" s="45">
        <v>0</v>
      </c>
      <c r="G3" s="45">
        <v>0</v>
      </c>
      <c r="H3" s="45">
        <v>0</v>
      </c>
      <c r="I3" s="45">
        <f>SUM(F3:H3)</f>
        <v>0</v>
      </c>
      <c r="J3" s="45">
        <v>0</v>
      </c>
      <c r="K3" s="45">
        <v>80</v>
      </c>
      <c r="L3" s="46">
        <f>SUM(J3:K3)</f>
        <v>80</v>
      </c>
      <c r="M3" s="47">
        <f>SUM(L3,I3,E3)</f>
        <v>80</v>
      </c>
      <c r="N3" s="46"/>
      <c r="O3" s="47">
        <f>M3-N3</f>
        <v>80</v>
      </c>
      <c r="T3" s="31"/>
      <c r="U3" s="32"/>
    </row>
    <row r="4" spans="1:25" x14ac:dyDescent="0.3">
      <c r="A4" s="96">
        <v>41096</v>
      </c>
      <c r="B4" s="36" t="s">
        <v>45</v>
      </c>
      <c r="C4" s="37">
        <v>4</v>
      </c>
      <c r="D4" s="37">
        <v>4</v>
      </c>
      <c r="E4" s="37">
        <f t="shared" ref="E4:E15" si="0">SUM(C4:D4)</f>
        <v>8</v>
      </c>
      <c r="F4" s="37">
        <v>3</v>
      </c>
      <c r="G4" s="37">
        <v>0</v>
      </c>
      <c r="H4" s="37">
        <v>0</v>
      </c>
      <c r="I4" s="37">
        <f t="shared" ref="I4:I15" si="1">SUM(F4:H4)</f>
        <v>3</v>
      </c>
      <c r="J4" s="37">
        <v>0</v>
      </c>
      <c r="K4" s="37">
        <v>0</v>
      </c>
      <c r="L4" s="33">
        <f t="shared" ref="L4:L15" si="2">SUM(J4:K4)</f>
        <v>0</v>
      </c>
      <c r="M4" s="38">
        <f t="shared" ref="M4:M15" si="3">SUM(L4,I4,E4)</f>
        <v>11</v>
      </c>
      <c r="N4" s="33"/>
      <c r="O4" s="38">
        <f t="shared" ref="O4:O15" si="4">M4+O3-N4</f>
        <v>91</v>
      </c>
      <c r="T4" s="31"/>
      <c r="U4" s="30"/>
    </row>
    <row r="5" spans="1:25" x14ac:dyDescent="0.3">
      <c r="A5" s="96">
        <v>41097</v>
      </c>
      <c r="B5" s="36" t="s">
        <v>45</v>
      </c>
      <c r="C5" s="37">
        <v>5</v>
      </c>
      <c r="D5" s="37">
        <v>3</v>
      </c>
      <c r="E5" s="37">
        <f t="shared" si="0"/>
        <v>8</v>
      </c>
      <c r="F5" s="37">
        <v>3</v>
      </c>
      <c r="G5" s="37">
        <v>0</v>
      </c>
      <c r="H5" s="37">
        <v>0</v>
      </c>
      <c r="I5" s="37">
        <f t="shared" si="1"/>
        <v>3</v>
      </c>
      <c r="J5" s="8">
        <v>0</v>
      </c>
      <c r="K5" s="8">
        <v>0</v>
      </c>
      <c r="L5" s="33">
        <f t="shared" si="2"/>
        <v>0</v>
      </c>
      <c r="M5" s="38">
        <f t="shared" si="3"/>
        <v>11</v>
      </c>
      <c r="N5" s="33"/>
      <c r="O5" s="38">
        <f t="shared" si="4"/>
        <v>102</v>
      </c>
      <c r="T5" s="31"/>
      <c r="U5" s="1"/>
    </row>
    <row r="6" spans="1:25" x14ac:dyDescent="0.3">
      <c r="A6" s="96">
        <v>41098</v>
      </c>
      <c r="B6" s="36" t="s">
        <v>45</v>
      </c>
      <c r="C6" s="37">
        <v>4</v>
      </c>
      <c r="D6" s="37">
        <v>2</v>
      </c>
      <c r="E6" s="37">
        <f t="shared" si="0"/>
        <v>6</v>
      </c>
      <c r="F6" s="37">
        <v>6</v>
      </c>
      <c r="G6" s="37">
        <v>0</v>
      </c>
      <c r="H6" s="37">
        <v>0</v>
      </c>
      <c r="I6" s="37">
        <f t="shared" si="1"/>
        <v>6</v>
      </c>
      <c r="J6" s="8">
        <v>0</v>
      </c>
      <c r="K6" s="8">
        <v>0</v>
      </c>
      <c r="L6" s="33">
        <f t="shared" si="2"/>
        <v>0</v>
      </c>
      <c r="M6" s="38">
        <f t="shared" si="3"/>
        <v>12</v>
      </c>
      <c r="N6" s="33"/>
      <c r="O6" s="38">
        <f t="shared" si="4"/>
        <v>114</v>
      </c>
      <c r="S6" s="1"/>
      <c r="T6" s="1"/>
      <c r="U6" s="1"/>
    </row>
    <row r="7" spans="1:25" x14ac:dyDescent="0.3">
      <c r="A7" s="96">
        <v>41103</v>
      </c>
      <c r="B7" s="36" t="s">
        <v>45</v>
      </c>
      <c r="C7" s="37">
        <v>6</v>
      </c>
      <c r="D7" s="37">
        <v>0</v>
      </c>
      <c r="E7" s="37">
        <f t="shared" si="0"/>
        <v>6</v>
      </c>
      <c r="F7" s="37">
        <v>0</v>
      </c>
      <c r="G7" s="37">
        <v>0</v>
      </c>
      <c r="H7" s="37">
        <v>0</v>
      </c>
      <c r="I7" s="37">
        <f t="shared" si="1"/>
        <v>0</v>
      </c>
      <c r="J7" s="8">
        <v>0</v>
      </c>
      <c r="K7" s="8">
        <v>0</v>
      </c>
      <c r="L7" s="33">
        <f t="shared" si="2"/>
        <v>0</v>
      </c>
      <c r="M7" s="38">
        <f t="shared" si="3"/>
        <v>6</v>
      </c>
      <c r="N7" s="33"/>
      <c r="O7" s="38">
        <f t="shared" si="4"/>
        <v>120</v>
      </c>
    </row>
    <row r="8" spans="1:25" x14ac:dyDescent="0.3">
      <c r="A8" s="96">
        <v>41104</v>
      </c>
      <c r="B8" s="36" t="s">
        <v>45</v>
      </c>
      <c r="C8" s="37">
        <v>6</v>
      </c>
      <c r="D8" s="37">
        <v>4</v>
      </c>
      <c r="E8" s="37">
        <f t="shared" si="0"/>
        <v>10</v>
      </c>
      <c r="F8" s="37">
        <v>7</v>
      </c>
      <c r="G8" s="37">
        <v>0</v>
      </c>
      <c r="H8" s="37">
        <v>0</v>
      </c>
      <c r="I8" s="37">
        <f t="shared" si="1"/>
        <v>7</v>
      </c>
      <c r="J8" s="8">
        <v>0</v>
      </c>
      <c r="K8" s="8">
        <v>0</v>
      </c>
      <c r="L8" s="33">
        <f t="shared" si="2"/>
        <v>0</v>
      </c>
      <c r="M8" s="38">
        <f t="shared" si="3"/>
        <v>17</v>
      </c>
      <c r="N8" s="33"/>
      <c r="O8" s="38">
        <f t="shared" si="4"/>
        <v>137</v>
      </c>
    </row>
    <row r="9" spans="1:25" x14ac:dyDescent="0.3">
      <c r="A9" s="96">
        <v>41105</v>
      </c>
      <c r="B9" s="36" t="s">
        <v>45</v>
      </c>
      <c r="C9" s="37">
        <v>0</v>
      </c>
      <c r="D9" s="37">
        <v>10</v>
      </c>
      <c r="E9" s="37">
        <f t="shared" si="0"/>
        <v>10</v>
      </c>
      <c r="F9" s="37">
        <v>24</v>
      </c>
      <c r="G9" s="37">
        <v>0</v>
      </c>
      <c r="H9" s="37">
        <v>0</v>
      </c>
      <c r="I9" s="37">
        <f t="shared" si="1"/>
        <v>24</v>
      </c>
      <c r="J9" s="8">
        <v>0</v>
      </c>
      <c r="K9" s="8">
        <v>0</v>
      </c>
      <c r="L9" s="33">
        <f t="shared" si="2"/>
        <v>0</v>
      </c>
      <c r="M9" s="38">
        <f t="shared" si="3"/>
        <v>34</v>
      </c>
      <c r="N9" s="33"/>
      <c r="O9" s="38">
        <f t="shared" si="4"/>
        <v>171</v>
      </c>
    </row>
    <row r="10" spans="1:25" x14ac:dyDescent="0.3">
      <c r="A10" s="96">
        <v>41110</v>
      </c>
      <c r="B10" s="36" t="s">
        <v>44</v>
      </c>
      <c r="C10" s="37">
        <v>35</v>
      </c>
      <c r="D10" s="37">
        <v>6</v>
      </c>
      <c r="E10" s="37">
        <f t="shared" si="0"/>
        <v>41</v>
      </c>
      <c r="F10" s="37">
        <v>3</v>
      </c>
      <c r="G10" s="37">
        <v>0</v>
      </c>
      <c r="H10" s="37">
        <v>0</v>
      </c>
      <c r="I10" s="37">
        <f t="shared" si="1"/>
        <v>3</v>
      </c>
      <c r="J10" s="8">
        <v>0</v>
      </c>
      <c r="K10" s="8">
        <v>0</v>
      </c>
      <c r="L10" s="33">
        <f t="shared" si="2"/>
        <v>0</v>
      </c>
      <c r="M10" s="38">
        <f>SUM(L10,I10,E10)</f>
        <v>44</v>
      </c>
      <c r="N10" s="33">
        <v>12</v>
      </c>
      <c r="O10" s="38">
        <f t="shared" si="4"/>
        <v>203</v>
      </c>
    </row>
    <row r="11" spans="1:25" x14ac:dyDescent="0.3">
      <c r="A11" s="96">
        <v>41111</v>
      </c>
      <c r="B11" s="36" t="s">
        <v>45</v>
      </c>
      <c r="C11" s="37">
        <v>3</v>
      </c>
      <c r="D11" s="37">
        <v>4</v>
      </c>
      <c r="E11" s="37">
        <f t="shared" si="0"/>
        <v>7</v>
      </c>
      <c r="F11" s="37">
        <v>6</v>
      </c>
      <c r="G11" s="37">
        <v>0</v>
      </c>
      <c r="H11" s="37">
        <v>0</v>
      </c>
      <c r="I11" s="37">
        <f t="shared" si="1"/>
        <v>6</v>
      </c>
      <c r="J11" s="8">
        <v>0</v>
      </c>
      <c r="K11" s="8">
        <v>0</v>
      </c>
      <c r="L11" s="33">
        <f t="shared" si="2"/>
        <v>0</v>
      </c>
      <c r="M11" s="38">
        <f>SUM(L11,I11,E11)</f>
        <v>13</v>
      </c>
      <c r="N11" s="33">
        <v>2</v>
      </c>
      <c r="O11" s="38">
        <f t="shared" si="4"/>
        <v>214</v>
      </c>
    </row>
    <row r="12" spans="1:25" x14ac:dyDescent="0.3">
      <c r="A12" s="96">
        <v>41112</v>
      </c>
      <c r="B12" s="36" t="s">
        <v>45</v>
      </c>
      <c r="C12" s="37">
        <v>0</v>
      </c>
      <c r="D12" s="37">
        <v>4</v>
      </c>
      <c r="E12" s="37">
        <f t="shared" si="0"/>
        <v>4</v>
      </c>
      <c r="F12" s="37">
        <v>33</v>
      </c>
      <c r="G12" s="37">
        <v>0</v>
      </c>
      <c r="H12" s="37">
        <v>0</v>
      </c>
      <c r="I12" s="37">
        <f t="shared" si="1"/>
        <v>33</v>
      </c>
      <c r="J12" s="8">
        <v>0</v>
      </c>
      <c r="K12" s="8">
        <v>0</v>
      </c>
      <c r="L12" s="33">
        <f t="shared" si="2"/>
        <v>0</v>
      </c>
      <c r="M12" s="38">
        <f>SUM(L12,I12,E12)</f>
        <v>37</v>
      </c>
      <c r="N12" s="33"/>
      <c r="O12" s="38">
        <f t="shared" si="4"/>
        <v>251</v>
      </c>
    </row>
    <row r="13" spans="1:25" ht="23.4" x14ac:dyDescent="0.3">
      <c r="A13" s="96">
        <v>41117</v>
      </c>
      <c r="B13" s="36" t="s">
        <v>45</v>
      </c>
      <c r="C13" s="37">
        <v>10</v>
      </c>
      <c r="D13" s="37">
        <v>11</v>
      </c>
      <c r="E13" s="37">
        <f t="shared" si="0"/>
        <v>21</v>
      </c>
      <c r="F13" s="37">
        <v>0</v>
      </c>
      <c r="G13" s="37">
        <v>0</v>
      </c>
      <c r="H13" s="37">
        <v>0</v>
      </c>
      <c r="I13" s="37">
        <f t="shared" si="1"/>
        <v>0</v>
      </c>
      <c r="J13" s="8">
        <v>0</v>
      </c>
      <c r="K13" s="8">
        <v>0</v>
      </c>
      <c r="L13" s="33">
        <f t="shared" si="2"/>
        <v>0</v>
      </c>
      <c r="M13" s="38">
        <f t="shared" si="3"/>
        <v>21</v>
      </c>
      <c r="N13" s="33"/>
      <c r="O13" s="38">
        <f t="shared" si="4"/>
        <v>272</v>
      </c>
      <c r="Y13" s="102"/>
    </row>
    <row r="14" spans="1:25" x14ac:dyDescent="0.3">
      <c r="A14" s="96">
        <v>41118</v>
      </c>
      <c r="B14" s="36" t="s">
        <v>45</v>
      </c>
      <c r="C14" s="37">
        <v>2</v>
      </c>
      <c r="D14" s="37">
        <v>3</v>
      </c>
      <c r="E14" s="37">
        <f t="shared" si="0"/>
        <v>5</v>
      </c>
      <c r="F14" s="37">
        <v>11</v>
      </c>
      <c r="G14" s="37">
        <v>0</v>
      </c>
      <c r="H14" s="37">
        <v>0</v>
      </c>
      <c r="I14" s="37">
        <f t="shared" si="1"/>
        <v>11</v>
      </c>
      <c r="J14" s="8">
        <v>0</v>
      </c>
      <c r="K14" s="8">
        <v>0</v>
      </c>
      <c r="L14" s="33">
        <f t="shared" si="2"/>
        <v>0</v>
      </c>
      <c r="M14" s="38">
        <f t="shared" si="3"/>
        <v>16</v>
      </c>
      <c r="N14" s="33"/>
      <c r="O14" s="38">
        <f t="shared" si="4"/>
        <v>288</v>
      </c>
    </row>
    <row r="15" spans="1:25" x14ac:dyDescent="0.3">
      <c r="A15" s="96">
        <v>41119</v>
      </c>
      <c r="B15" s="36" t="s">
        <v>45</v>
      </c>
      <c r="C15" s="37">
        <v>0</v>
      </c>
      <c r="D15" s="37">
        <v>2</v>
      </c>
      <c r="E15" s="37">
        <f t="shared" si="0"/>
        <v>2</v>
      </c>
      <c r="F15" s="37">
        <v>12</v>
      </c>
      <c r="G15" s="37">
        <v>0</v>
      </c>
      <c r="H15" s="37">
        <v>0</v>
      </c>
      <c r="I15" s="37">
        <f t="shared" si="1"/>
        <v>12</v>
      </c>
      <c r="J15" s="8">
        <v>0</v>
      </c>
      <c r="K15" s="8">
        <v>0</v>
      </c>
      <c r="L15" s="33">
        <f t="shared" si="2"/>
        <v>0</v>
      </c>
      <c r="M15" s="38">
        <f t="shared" si="3"/>
        <v>14</v>
      </c>
      <c r="N15" s="33">
        <v>2</v>
      </c>
      <c r="O15" s="38">
        <f t="shared" si="4"/>
        <v>300</v>
      </c>
    </row>
    <row r="16" spans="1:25" x14ac:dyDescent="0.3">
      <c r="A16" s="97" t="s">
        <v>6</v>
      </c>
      <c r="B16" s="35"/>
      <c r="C16" s="35">
        <f>SUM(C3:C15)</f>
        <v>75</v>
      </c>
      <c r="D16" s="35">
        <f t="shared" ref="D16:L16" si="5">SUM(D3:D15)</f>
        <v>53</v>
      </c>
      <c r="E16" s="35">
        <f t="shared" si="5"/>
        <v>128</v>
      </c>
      <c r="F16" s="35">
        <f t="shared" si="5"/>
        <v>108</v>
      </c>
      <c r="G16" s="35">
        <f t="shared" si="5"/>
        <v>0</v>
      </c>
      <c r="H16" s="35">
        <f t="shared" si="5"/>
        <v>0</v>
      </c>
      <c r="I16" s="35">
        <f t="shared" si="5"/>
        <v>108</v>
      </c>
      <c r="J16" s="35">
        <f t="shared" si="5"/>
        <v>0</v>
      </c>
      <c r="K16" s="35">
        <f t="shared" si="5"/>
        <v>80</v>
      </c>
      <c r="L16" s="35">
        <f t="shared" si="5"/>
        <v>80</v>
      </c>
      <c r="M16" s="40">
        <f>SUM(M3:M15)</f>
        <v>316</v>
      </c>
      <c r="N16" s="35">
        <f>SUM(N3:N15)</f>
        <v>16</v>
      </c>
      <c r="O16" s="33"/>
    </row>
    <row r="18" spans="1:15" x14ac:dyDescent="0.3">
      <c r="L18" s="14" t="s">
        <v>23</v>
      </c>
      <c r="M18" s="14"/>
      <c r="O18" s="15">
        <f>(N16-N15-N11)/M16*100</f>
        <v>3.79746835443038</v>
      </c>
    </row>
    <row r="19" spans="1:15" x14ac:dyDescent="0.3">
      <c r="A19" s="99" t="s">
        <v>18</v>
      </c>
      <c r="L19" s="14" t="s">
        <v>22</v>
      </c>
      <c r="M19" s="3"/>
      <c r="O19" s="15">
        <f>(N16)/M16*100</f>
        <v>5.0632911392405067</v>
      </c>
    </row>
    <row r="20" spans="1:15" x14ac:dyDescent="0.3">
      <c r="A20" s="98" t="s">
        <v>46</v>
      </c>
      <c r="M20" s="3"/>
      <c r="O20" s="15"/>
    </row>
    <row r="21" spans="1:15" x14ac:dyDescent="0.3">
      <c r="A21" s="4" t="s">
        <v>53</v>
      </c>
    </row>
    <row r="23" spans="1:15" x14ac:dyDescent="0.3">
      <c r="A23" s="99" t="s">
        <v>41</v>
      </c>
      <c r="B23" s="30"/>
      <c r="C23" s="3"/>
      <c r="D23" s="3"/>
    </row>
    <row r="24" spans="1:15" x14ac:dyDescent="0.3">
      <c r="A24" s="97" t="s">
        <v>38</v>
      </c>
      <c r="B24" s="35" t="s">
        <v>39</v>
      </c>
      <c r="C24" s="3"/>
      <c r="D24" s="3"/>
    </row>
    <row r="25" spans="1:15" x14ac:dyDescent="0.3">
      <c r="A25" s="100" t="s">
        <v>35</v>
      </c>
      <c r="B25" s="2">
        <v>80</v>
      </c>
      <c r="C25" s="3"/>
      <c r="D25" s="3"/>
    </row>
    <row r="26" spans="1:15" x14ac:dyDescent="0.3">
      <c r="A26" s="100" t="s">
        <v>36</v>
      </c>
      <c r="B26" s="2">
        <v>168</v>
      </c>
      <c r="C26" s="3"/>
      <c r="D26" s="3"/>
    </row>
    <row r="27" spans="1:15" x14ac:dyDescent="0.3">
      <c r="A27" s="100" t="s">
        <v>37</v>
      </c>
      <c r="B27" s="2">
        <v>131</v>
      </c>
      <c r="C27" s="3"/>
      <c r="D27" s="3"/>
    </row>
    <row r="28" spans="1:15" x14ac:dyDescent="0.3">
      <c r="A28" s="97" t="s">
        <v>6</v>
      </c>
      <c r="B28" s="35">
        <f>SUM(B25:B27)</f>
        <v>379</v>
      </c>
      <c r="C28" s="3"/>
      <c r="D28" s="3"/>
    </row>
    <row r="29" spans="1:15" x14ac:dyDescent="0.3">
      <c r="A29" s="101" t="s">
        <v>42</v>
      </c>
      <c r="B29" s="1"/>
      <c r="C29" s="3"/>
      <c r="D29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>
      <selection activeCell="J26" sqref="J26"/>
    </sheetView>
  </sheetViews>
  <sheetFormatPr defaultColWidth="8.88671875" defaultRowHeight="13.8" x14ac:dyDescent="0.3"/>
  <cols>
    <col min="1" max="1" width="14.109375" style="4" bestFit="1" customWidth="1"/>
    <col min="2" max="2" width="9.44140625" style="3" bestFit="1" customWidth="1"/>
    <col min="3" max="3" width="6.33203125" style="3" bestFit="1" customWidth="1"/>
    <col min="4" max="4" width="6.33203125" style="3" customWidth="1"/>
    <col min="5" max="5" width="4.88671875" style="3" bestFit="1" customWidth="1"/>
    <col min="6" max="7" width="6.33203125" style="3" bestFit="1" customWidth="1"/>
    <col min="8" max="8" width="8.109375" style="3" bestFit="1" customWidth="1"/>
    <col min="9" max="9" width="7" style="3" bestFit="1" customWidth="1"/>
    <col min="10" max="10" width="7" style="3" customWidth="1"/>
    <col min="11" max="11" width="7.33203125" style="3" bestFit="1" customWidth="1"/>
    <col min="12" max="12" width="4.6640625" style="3" bestFit="1" customWidth="1"/>
    <col min="13" max="13" width="9.33203125" style="3" bestFit="1" customWidth="1"/>
    <col min="14" max="14" width="4.88671875" style="3" bestFit="1" customWidth="1"/>
    <col min="15" max="15" width="8.33203125" style="3" bestFit="1" customWidth="1"/>
    <col min="16" max="16" width="7.5546875" style="3" bestFit="1" customWidth="1"/>
    <col min="17" max="18" width="7.5546875" style="3" customWidth="1"/>
    <col min="19" max="19" width="11.33203125" style="3" bestFit="1" customWidth="1"/>
    <col min="20" max="16384" width="8.88671875" style="3"/>
  </cols>
  <sheetData>
    <row r="1" spans="1:19" s="29" customFormat="1" ht="31.2" customHeight="1" thickBot="1" x14ac:dyDescent="0.4">
      <c r="A1" s="71" t="s">
        <v>50</v>
      </c>
    </row>
    <row r="2" spans="1:19" s="5" customFormat="1" ht="42" thickBot="1" x14ac:dyDescent="0.35">
      <c r="A2" s="61" t="s">
        <v>0</v>
      </c>
      <c r="B2" s="62" t="s">
        <v>3</v>
      </c>
      <c r="C2" s="63" t="s">
        <v>30</v>
      </c>
      <c r="D2" s="63" t="s">
        <v>31</v>
      </c>
      <c r="E2" s="64" t="s">
        <v>15</v>
      </c>
      <c r="F2" s="63" t="s">
        <v>32</v>
      </c>
      <c r="G2" s="63" t="s">
        <v>33</v>
      </c>
      <c r="H2" s="63" t="s">
        <v>2</v>
      </c>
      <c r="I2" s="63" t="s">
        <v>1</v>
      </c>
      <c r="J2" s="64" t="s">
        <v>16</v>
      </c>
      <c r="K2" s="65" t="s">
        <v>19</v>
      </c>
      <c r="L2" s="65" t="s">
        <v>20</v>
      </c>
      <c r="M2" s="64" t="s">
        <v>21</v>
      </c>
      <c r="N2" s="66" t="s">
        <v>7</v>
      </c>
      <c r="O2" s="62" t="s">
        <v>9</v>
      </c>
      <c r="P2" s="62" t="s">
        <v>11</v>
      </c>
      <c r="Q2" s="62" t="s">
        <v>12</v>
      </c>
      <c r="R2" s="62" t="s">
        <v>10</v>
      </c>
      <c r="S2" s="67" t="s">
        <v>8</v>
      </c>
    </row>
    <row r="3" spans="1:19" x14ac:dyDescent="0.3">
      <c r="A3" s="55">
        <v>40719</v>
      </c>
      <c r="B3" s="56" t="s">
        <v>4</v>
      </c>
      <c r="C3" s="57">
        <v>0</v>
      </c>
      <c r="D3" s="57">
        <v>0</v>
      </c>
      <c r="E3" s="58">
        <f>SUM(C3:D3)</f>
        <v>0</v>
      </c>
      <c r="F3" s="57">
        <v>0</v>
      </c>
      <c r="G3" s="57">
        <v>0</v>
      </c>
      <c r="H3" s="57" t="s">
        <v>13</v>
      </c>
      <c r="I3" s="57" t="s">
        <v>13</v>
      </c>
      <c r="J3" s="58">
        <f>SUM(F3:I3)</f>
        <v>0</v>
      </c>
      <c r="K3" s="59">
        <v>0</v>
      </c>
      <c r="L3" s="59">
        <v>3</v>
      </c>
      <c r="M3" s="58">
        <f t="shared" ref="M3:M23" si="0">SUM(K3:L3)</f>
        <v>3</v>
      </c>
      <c r="N3" s="60">
        <f>SUM(E3+J3+M3)</f>
        <v>3</v>
      </c>
      <c r="O3" s="56"/>
      <c r="P3" s="56"/>
      <c r="Q3" s="56"/>
      <c r="R3" s="56"/>
      <c r="S3" s="60">
        <f>N3-P3-O3</f>
        <v>3</v>
      </c>
    </row>
    <row r="4" spans="1:19" x14ac:dyDescent="0.3">
      <c r="A4" s="6">
        <v>40720</v>
      </c>
      <c r="B4" s="7" t="s">
        <v>4</v>
      </c>
      <c r="C4" s="11">
        <v>1</v>
      </c>
      <c r="D4" s="11">
        <v>0</v>
      </c>
      <c r="E4" s="8">
        <f t="shared" ref="E4:E24" si="1">SUM(C4:D4)</f>
        <v>1</v>
      </c>
      <c r="F4" s="11">
        <v>0</v>
      </c>
      <c r="G4" s="11">
        <v>0</v>
      </c>
      <c r="H4" s="11" t="s">
        <v>13</v>
      </c>
      <c r="I4" s="11" t="s">
        <v>13</v>
      </c>
      <c r="J4" s="8">
        <f t="shared" ref="J4:J24" si="2">SUM(F4:I4)</f>
        <v>0</v>
      </c>
      <c r="K4" s="13">
        <v>0</v>
      </c>
      <c r="L4" s="13">
        <v>0</v>
      </c>
      <c r="M4" s="8">
        <f t="shared" si="0"/>
        <v>0</v>
      </c>
      <c r="N4" s="10">
        <f t="shared" ref="N4:N24" si="3">SUM(E4+J4+M4)</f>
        <v>1</v>
      </c>
      <c r="O4" s="7"/>
      <c r="P4" s="7"/>
      <c r="Q4" s="7"/>
      <c r="R4" s="7"/>
      <c r="S4" s="10">
        <f>N4+S3-P4-O4-R4-Q4</f>
        <v>4</v>
      </c>
    </row>
    <row r="5" spans="1:19" x14ac:dyDescent="0.3">
      <c r="A5" s="6">
        <v>40726</v>
      </c>
      <c r="B5" s="7" t="s">
        <v>4</v>
      </c>
      <c r="C5" s="11">
        <v>1</v>
      </c>
      <c r="D5" s="11">
        <v>3</v>
      </c>
      <c r="E5" s="8">
        <f t="shared" si="1"/>
        <v>4</v>
      </c>
      <c r="F5" s="11">
        <v>0</v>
      </c>
      <c r="G5" s="11">
        <v>1</v>
      </c>
      <c r="H5" s="11" t="s">
        <v>13</v>
      </c>
      <c r="I5" s="11" t="s">
        <v>13</v>
      </c>
      <c r="J5" s="8">
        <f t="shared" si="2"/>
        <v>1</v>
      </c>
      <c r="K5" s="13">
        <v>8</v>
      </c>
      <c r="L5" s="13">
        <v>0</v>
      </c>
      <c r="M5" s="8">
        <f t="shared" si="0"/>
        <v>8</v>
      </c>
      <c r="N5" s="10">
        <f t="shared" si="3"/>
        <v>13</v>
      </c>
      <c r="O5" s="7"/>
      <c r="P5" s="7"/>
      <c r="Q5" s="7"/>
      <c r="R5" s="7"/>
      <c r="S5" s="10">
        <f t="shared" ref="S5:S24" si="4">N5+S4-P5-O5-R5-Q5</f>
        <v>17</v>
      </c>
    </row>
    <row r="6" spans="1:19" x14ac:dyDescent="0.3">
      <c r="A6" s="6">
        <v>40727</v>
      </c>
      <c r="B6" s="7" t="s">
        <v>4</v>
      </c>
      <c r="C6" s="11">
        <v>0</v>
      </c>
      <c r="D6" s="11">
        <v>2</v>
      </c>
      <c r="E6" s="8">
        <f t="shared" si="1"/>
        <v>2</v>
      </c>
      <c r="F6" s="11">
        <v>7</v>
      </c>
      <c r="G6" s="11">
        <v>0</v>
      </c>
      <c r="H6" s="11" t="s">
        <v>13</v>
      </c>
      <c r="I6" s="11" t="s">
        <v>13</v>
      </c>
      <c r="J6" s="8">
        <f t="shared" si="2"/>
        <v>7</v>
      </c>
      <c r="K6" s="13">
        <v>9</v>
      </c>
      <c r="L6" s="13">
        <v>0</v>
      </c>
      <c r="M6" s="8">
        <f t="shared" si="0"/>
        <v>9</v>
      </c>
      <c r="N6" s="10">
        <f t="shared" si="3"/>
        <v>18</v>
      </c>
      <c r="O6" s="7"/>
      <c r="P6" s="7">
        <v>9</v>
      </c>
      <c r="Q6" s="7"/>
      <c r="R6" s="7"/>
      <c r="S6" s="10">
        <f t="shared" si="4"/>
        <v>26</v>
      </c>
    </row>
    <row r="7" spans="1:19" x14ac:dyDescent="0.3">
      <c r="A7" s="6">
        <v>40731</v>
      </c>
      <c r="B7" s="7" t="s">
        <v>4</v>
      </c>
      <c r="C7" s="11">
        <v>0</v>
      </c>
      <c r="D7" s="11">
        <v>0</v>
      </c>
      <c r="E7" s="8">
        <f t="shared" si="1"/>
        <v>0</v>
      </c>
      <c r="F7" s="11">
        <v>0</v>
      </c>
      <c r="G7" s="11">
        <v>0</v>
      </c>
      <c r="H7" s="11" t="s">
        <v>13</v>
      </c>
      <c r="I7" s="11" t="s">
        <v>13</v>
      </c>
      <c r="J7" s="8">
        <f t="shared" si="2"/>
        <v>0</v>
      </c>
      <c r="K7" s="13">
        <v>0</v>
      </c>
      <c r="L7" s="13">
        <v>0</v>
      </c>
      <c r="M7" s="8">
        <f t="shared" si="0"/>
        <v>0</v>
      </c>
      <c r="N7" s="10">
        <f t="shared" si="3"/>
        <v>0</v>
      </c>
      <c r="O7" s="7"/>
      <c r="P7" s="7"/>
      <c r="Q7" s="7"/>
      <c r="R7" s="7"/>
      <c r="S7" s="10">
        <f t="shared" si="4"/>
        <v>26</v>
      </c>
    </row>
    <row r="8" spans="1:19" x14ac:dyDescent="0.3">
      <c r="A8" s="6">
        <v>40732</v>
      </c>
      <c r="B8" s="7" t="s">
        <v>4</v>
      </c>
      <c r="C8" s="11">
        <v>0</v>
      </c>
      <c r="D8" s="11">
        <v>3</v>
      </c>
      <c r="E8" s="8">
        <f t="shared" si="1"/>
        <v>3</v>
      </c>
      <c r="F8" s="11">
        <v>0</v>
      </c>
      <c r="G8" s="11">
        <v>2</v>
      </c>
      <c r="H8" s="11" t="s">
        <v>13</v>
      </c>
      <c r="I8" s="11" t="s">
        <v>13</v>
      </c>
      <c r="J8" s="8">
        <f t="shared" si="2"/>
        <v>2</v>
      </c>
      <c r="K8" s="13">
        <v>0</v>
      </c>
      <c r="L8" s="13">
        <v>0</v>
      </c>
      <c r="M8" s="8">
        <f t="shared" si="0"/>
        <v>0</v>
      </c>
      <c r="N8" s="10">
        <f t="shared" si="3"/>
        <v>5</v>
      </c>
      <c r="O8" s="7"/>
      <c r="P8" s="7"/>
      <c r="Q8" s="7"/>
      <c r="R8" s="7"/>
      <c r="S8" s="10">
        <f t="shared" si="4"/>
        <v>31</v>
      </c>
    </row>
    <row r="9" spans="1:19" x14ac:dyDescent="0.3">
      <c r="A9" s="6">
        <v>40733</v>
      </c>
      <c r="B9" s="7" t="s">
        <v>4</v>
      </c>
      <c r="C9" s="11">
        <v>1</v>
      </c>
      <c r="D9" s="11">
        <v>1</v>
      </c>
      <c r="E9" s="8">
        <f t="shared" si="1"/>
        <v>2</v>
      </c>
      <c r="F9" s="11">
        <v>0</v>
      </c>
      <c r="G9" s="11">
        <v>2</v>
      </c>
      <c r="H9" s="11" t="s">
        <v>13</v>
      </c>
      <c r="I9" s="11" t="s">
        <v>13</v>
      </c>
      <c r="J9" s="8">
        <f t="shared" si="2"/>
        <v>2</v>
      </c>
      <c r="K9" s="13">
        <v>0</v>
      </c>
      <c r="L9" s="13">
        <v>9</v>
      </c>
      <c r="M9" s="8">
        <f t="shared" si="0"/>
        <v>9</v>
      </c>
      <c r="N9" s="10">
        <f t="shared" si="3"/>
        <v>13</v>
      </c>
      <c r="O9" s="7"/>
      <c r="P9" s="7"/>
      <c r="Q9" s="7"/>
      <c r="R9" s="7"/>
      <c r="S9" s="10">
        <f t="shared" si="4"/>
        <v>44</v>
      </c>
    </row>
    <row r="10" spans="1:19" x14ac:dyDescent="0.3">
      <c r="A10" s="6">
        <v>40739</v>
      </c>
      <c r="B10" s="7" t="s">
        <v>4</v>
      </c>
      <c r="C10" s="11">
        <v>1</v>
      </c>
      <c r="D10" s="11">
        <v>7</v>
      </c>
      <c r="E10" s="8">
        <f t="shared" si="1"/>
        <v>8</v>
      </c>
      <c r="F10" s="11">
        <v>1</v>
      </c>
      <c r="G10" s="11">
        <v>0</v>
      </c>
      <c r="H10" s="11" t="s">
        <v>13</v>
      </c>
      <c r="I10" s="11" t="s">
        <v>13</v>
      </c>
      <c r="J10" s="8">
        <f t="shared" si="2"/>
        <v>1</v>
      </c>
      <c r="K10" s="13">
        <v>0</v>
      </c>
      <c r="L10" s="13">
        <v>0</v>
      </c>
      <c r="M10" s="8">
        <f t="shared" si="0"/>
        <v>0</v>
      </c>
      <c r="N10" s="10">
        <f t="shared" si="3"/>
        <v>9</v>
      </c>
      <c r="O10" s="7"/>
      <c r="P10" s="7"/>
      <c r="Q10" s="7"/>
      <c r="R10" s="7"/>
      <c r="S10" s="10">
        <f t="shared" si="4"/>
        <v>53</v>
      </c>
    </row>
    <row r="11" spans="1:19" x14ac:dyDescent="0.3">
      <c r="A11" s="6">
        <v>40740</v>
      </c>
      <c r="B11" s="7" t="s">
        <v>4</v>
      </c>
      <c r="C11" s="11">
        <v>1</v>
      </c>
      <c r="D11" s="11">
        <v>3</v>
      </c>
      <c r="E11" s="8">
        <f t="shared" si="1"/>
        <v>4</v>
      </c>
      <c r="F11" s="11">
        <v>1</v>
      </c>
      <c r="G11" s="11">
        <v>0</v>
      </c>
      <c r="H11" s="11" t="s">
        <v>13</v>
      </c>
      <c r="I11" s="11" t="s">
        <v>13</v>
      </c>
      <c r="J11" s="8">
        <f t="shared" si="2"/>
        <v>1</v>
      </c>
      <c r="K11" s="13">
        <v>0</v>
      </c>
      <c r="L11" s="13">
        <v>0</v>
      </c>
      <c r="M11" s="8">
        <f t="shared" si="0"/>
        <v>0</v>
      </c>
      <c r="N11" s="10">
        <f t="shared" si="3"/>
        <v>5</v>
      </c>
      <c r="O11" s="7"/>
      <c r="P11" s="7"/>
      <c r="Q11" s="7"/>
      <c r="R11" s="7"/>
      <c r="S11" s="10">
        <f t="shared" si="4"/>
        <v>58</v>
      </c>
    </row>
    <row r="12" spans="1:19" x14ac:dyDescent="0.3">
      <c r="A12" s="6">
        <v>40741</v>
      </c>
      <c r="B12" s="7" t="s">
        <v>4</v>
      </c>
      <c r="C12" s="11">
        <v>0</v>
      </c>
      <c r="D12" s="11">
        <v>9</v>
      </c>
      <c r="E12" s="8">
        <f t="shared" si="1"/>
        <v>9</v>
      </c>
      <c r="F12" s="11">
        <v>1</v>
      </c>
      <c r="G12" s="11">
        <v>0</v>
      </c>
      <c r="H12" s="11" t="s">
        <v>13</v>
      </c>
      <c r="I12" s="11" t="s">
        <v>13</v>
      </c>
      <c r="J12" s="8">
        <f t="shared" si="2"/>
        <v>1</v>
      </c>
      <c r="K12" s="13">
        <v>0</v>
      </c>
      <c r="L12" s="13">
        <v>0</v>
      </c>
      <c r="M12" s="8">
        <f t="shared" si="0"/>
        <v>0</v>
      </c>
      <c r="N12" s="10">
        <f t="shared" si="3"/>
        <v>10</v>
      </c>
      <c r="O12" s="7"/>
      <c r="P12" s="7"/>
      <c r="Q12" s="7"/>
      <c r="R12" s="7"/>
      <c r="S12" s="10">
        <f t="shared" si="4"/>
        <v>68</v>
      </c>
    </row>
    <row r="13" spans="1:19" x14ac:dyDescent="0.3">
      <c r="A13" s="6">
        <v>40746</v>
      </c>
      <c r="B13" s="7" t="s">
        <v>4</v>
      </c>
      <c r="C13" s="11">
        <v>0</v>
      </c>
      <c r="D13" s="11">
        <v>5</v>
      </c>
      <c r="E13" s="8">
        <f t="shared" si="1"/>
        <v>5</v>
      </c>
      <c r="F13" s="11">
        <v>1</v>
      </c>
      <c r="G13" s="11">
        <v>0</v>
      </c>
      <c r="H13" s="11" t="s">
        <v>13</v>
      </c>
      <c r="I13" s="11" t="s">
        <v>13</v>
      </c>
      <c r="J13" s="8">
        <f t="shared" si="2"/>
        <v>1</v>
      </c>
      <c r="K13" s="13">
        <v>0</v>
      </c>
      <c r="L13" s="13">
        <v>15</v>
      </c>
      <c r="M13" s="8">
        <f t="shared" si="0"/>
        <v>15</v>
      </c>
      <c r="N13" s="10">
        <f t="shared" si="3"/>
        <v>21</v>
      </c>
      <c r="O13" s="7"/>
      <c r="P13" s="7"/>
      <c r="Q13" s="7"/>
      <c r="R13" s="7"/>
      <c r="S13" s="10">
        <f t="shared" si="4"/>
        <v>89</v>
      </c>
    </row>
    <row r="14" spans="1:19" x14ac:dyDescent="0.3">
      <c r="A14" s="6">
        <v>40747</v>
      </c>
      <c r="B14" s="7" t="s">
        <v>4</v>
      </c>
      <c r="C14" s="11">
        <v>0</v>
      </c>
      <c r="D14" s="11">
        <v>4</v>
      </c>
      <c r="E14" s="8">
        <f t="shared" si="1"/>
        <v>4</v>
      </c>
      <c r="F14" s="11">
        <v>0</v>
      </c>
      <c r="G14" s="11">
        <v>0</v>
      </c>
      <c r="H14" s="11" t="s">
        <v>13</v>
      </c>
      <c r="I14" s="11" t="s">
        <v>13</v>
      </c>
      <c r="J14" s="8">
        <f t="shared" si="2"/>
        <v>0</v>
      </c>
      <c r="K14" s="13">
        <v>51</v>
      </c>
      <c r="L14" s="13">
        <v>0</v>
      </c>
      <c r="M14" s="8">
        <f t="shared" si="0"/>
        <v>51</v>
      </c>
      <c r="N14" s="10">
        <f>SUM(E14+J14+M14)</f>
        <v>55</v>
      </c>
      <c r="O14" s="7">
        <v>4</v>
      </c>
      <c r="P14" s="7"/>
      <c r="Q14" s="7"/>
      <c r="R14" s="7"/>
      <c r="S14" s="10">
        <f t="shared" si="4"/>
        <v>140</v>
      </c>
    </row>
    <row r="15" spans="1:19" x14ac:dyDescent="0.3">
      <c r="A15" s="6">
        <v>40748</v>
      </c>
      <c r="B15" s="7" t="s">
        <v>4</v>
      </c>
      <c r="C15" s="11">
        <v>0</v>
      </c>
      <c r="D15" s="11">
        <v>0</v>
      </c>
      <c r="E15" s="8">
        <f t="shared" si="1"/>
        <v>0</v>
      </c>
      <c r="F15" s="11">
        <v>0</v>
      </c>
      <c r="G15" s="11">
        <v>0</v>
      </c>
      <c r="H15" s="11" t="s">
        <v>13</v>
      </c>
      <c r="I15" s="11" t="s">
        <v>13</v>
      </c>
      <c r="J15" s="8">
        <f t="shared" si="2"/>
        <v>0</v>
      </c>
      <c r="K15" s="13">
        <v>0</v>
      </c>
      <c r="L15" s="13">
        <v>27</v>
      </c>
      <c r="M15" s="8">
        <f t="shared" si="0"/>
        <v>27</v>
      </c>
      <c r="N15" s="10">
        <f t="shared" si="3"/>
        <v>27</v>
      </c>
      <c r="O15" s="7"/>
      <c r="P15" s="7"/>
      <c r="Q15" s="7"/>
      <c r="R15" s="7"/>
      <c r="S15" s="10">
        <f t="shared" si="4"/>
        <v>167</v>
      </c>
    </row>
    <row r="16" spans="1:19" x14ac:dyDescent="0.3">
      <c r="A16" s="6">
        <v>40753</v>
      </c>
      <c r="B16" s="7" t="s">
        <v>5</v>
      </c>
      <c r="C16" s="11">
        <v>0</v>
      </c>
      <c r="D16" s="11">
        <v>10</v>
      </c>
      <c r="E16" s="8">
        <f t="shared" si="1"/>
        <v>10</v>
      </c>
      <c r="F16" s="11">
        <v>5</v>
      </c>
      <c r="G16" s="11">
        <v>0</v>
      </c>
      <c r="H16" s="11" t="s">
        <v>13</v>
      </c>
      <c r="I16" s="11" t="s">
        <v>13</v>
      </c>
      <c r="J16" s="8">
        <f t="shared" si="2"/>
        <v>5</v>
      </c>
      <c r="K16" s="13">
        <v>0</v>
      </c>
      <c r="L16" s="13">
        <v>0</v>
      </c>
      <c r="M16" s="8">
        <f t="shared" si="0"/>
        <v>0</v>
      </c>
      <c r="N16" s="10">
        <f t="shared" si="3"/>
        <v>15</v>
      </c>
      <c r="O16" s="7"/>
      <c r="P16" s="7"/>
      <c r="Q16" s="7"/>
      <c r="R16" s="7"/>
      <c r="S16" s="10">
        <f t="shared" si="4"/>
        <v>182</v>
      </c>
    </row>
    <row r="17" spans="1:19" x14ac:dyDescent="0.3">
      <c r="A17" s="6">
        <v>40754</v>
      </c>
      <c r="B17" s="7" t="s">
        <v>5</v>
      </c>
      <c r="C17" s="11">
        <v>0</v>
      </c>
      <c r="D17" s="11">
        <v>11</v>
      </c>
      <c r="E17" s="8">
        <f t="shared" si="1"/>
        <v>11</v>
      </c>
      <c r="F17" s="11">
        <v>18</v>
      </c>
      <c r="G17" s="11">
        <v>0</v>
      </c>
      <c r="H17" s="11">
        <v>0</v>
      </c>
      <c r="I17" s="11">
        <v>0</v>
      </c>
      <c r="J17" s="8">
        <f t="shared" si="2"/>
        <v>18</v>
      </c>
      <c r="K17" s="13">
        <v>0</v>
      </c>
      <c r="L17" s="13">
        <v>0</v>
      </c>
      <c r="M17" s="8">
        <f t="shared" si="0"/>
        <v>0</v>
      </c>
      <c r="N17" s="10">
        <f t="shared" si="3"/>
        <v>29</v>
      </c>
      <c r="O17" s="7"/>
      <c r="P17" s="7"/>
      <c r="Q17" s="7"/>
      <c r="R17" s="7"/>
      <c r="S17" s="10">
        <f t="shared" si="4"/>
        <v>211</v>
      </c>
    </row>
    <row r="18" spans="1:19" x14ac:dyDescent="0.3">
      <c r="A18" s="6">
        <v>40755</v>
      </c>
      <c r="B18" s="7" t="s">
        <v>5</v>
      </c>
      <c r="C18" s="11">
        <v>0</v>
      </c>
      <c r="D18" s="11">
        <v>13</v>
      </c>
      <c r="E18" s="8">
        <f t="shared" si="1"/>
        <v>13</v>
      </c>
      <c r="F18" s="11">
        <v>9</v>
      </c>
      <c r="G18" s="11">
        <v>0</v>
      </c>
      <c r="H18" s="11">
        <v>0</v>
      </c>
      <c r="I18" s="11">
        <v>0</v>
      </c>
      <c r="J18" s="8">
        <f t="shared" si="2"/>
        <v>9</v>
      </c>
      <c r="K18" s="13">
        <v>0</v>
      </c>
      <c r="L18" s="13">
        <v>0</v>
      </c>
      <c r="M18" s="8">
        <f t="shared" si="0"/>
        <v>0</v>
      </c>
      <c r="N18" s="10">
        <f t="shared" si="3"/>
        <v>22</v>
      </c>
      <c r="O18" s="7"/>
      <c r="P18" s="7"/>
      <c r="Q18" s="7"/>
      <c r="R18" s="7"/>
      <c r="S18" s="10">
        <f t="shared" si="4"/>
        <v>233</v>
      </c>
    </row>
    <row r="19" spans="1:19" x14ac:dyDescent="0.3">
      <c r="A19" s="6">
        <v>40760</v>
      </c>
      <c r="B19" s="7" t="s">
        <v>4</v>
      </c>
      <c r="C19" s="11">
        <v>0</v>
      </c>
      <c r="D19" s="11">
        <v>1</v>
      </c>
      <c r="E19" s="8">
        <f t="shared" si="1"/>
        <v>1</v>
      </c>
      <c r="F19" s="11">
        <v>11</v>
      </c>
      <c r="G19" s="11">
        <v>1</v>
      </c>
      <c r="H19" s="11">
        <v>0</v>
      </c>
      <c r="I19" s="11">
        <v>0</v>
      </c>
      <c r="J19" s="8">
        <f t="shared" si="2"/>
        <v>12</v>
      </c>
      <c r="K19" s="13">
        <v>0</v>
      </c>
      <c r="L19" s="13">
        <v>0</v>
      </c>
      <c r="M19" s="8">
        <f t="shared" si="0"/>
        <v>0</v>
      </c>
      <c r="N19" s="10">
        <f t="shared" si="3"/>
        <v>13</v>
      </c>
      <c r="O19" s="7"/>
      <c r="P19" s="7"/>
      <c r="Q19" s="7"/>
      <c r="R19" s="7"/>
      <c r="S19" s="10">
        <f t="shared" si="4"/>
        <v>246</v>
      </c>
    </row>
    <row r="20" spans="1:19" x14ac:dyDescent="0.3">
      <c r="A20" s="6">
        <v>40761</v>
      </c>
      <c r="B20" s="7" t="s">
        <v>4</v>
      </c>
      <c r="C20" s="11">
        <v>7</v>
      </c>
      <c r="D20" s="11">
        <v>2</v>
      </c>
      <c r="E20" s="8">
        <f t="shared" si="1"/>
        <v>9</v>
      </c>
      <c r="F20" s="11">
        <v>7</v>
      </c>
      <c r="G20" s="11">
        <v>0</v>
      </c>
      <c r="H20" s="11">
        <v>0</v>
      </c>
      <c r="I20" s="11">
        <v>0</v>
      </c>
      <c r="J20" s="8">
        <f t="shared" si="2"/>
        <v>7</v>
      </c>
      <c r="K20" s="13">
        <v>0</v>
      </c>
      <c r="L20" s="13">
        <v>0</v>
      </c>
      <c r="M20" s="8">
        <f t="shared" si="0"/>
        <v>0</v>
      </c>
      <c r="N20" s="10">
        <f t="shared" si="3"/>
        <v>16</v>
      </c>
      <c r="O20" s="7"/>
      <c r="P20" s="7"/>
      <c r="Q20" s="7"/>
      <c r="R20" s="7"/>
      <c r="S20" s="10">
        <f t="shared" si="4"/>
        <v>262</v>
      </c>
    </row>
    <row r="21" spans="1:19" x14ac:dyDescent="0.3">
      <c r="A21" s="6">
        <v>40762</v>
      </c>
      <c r="B21" s="7" t="s">
        <v>4</v>
      </c>
      <c r="C21" s="11">
        <v>9</v>
      </c>
      <c r="D21" s="11">
        <v>2</v>
      </c>
      <c r="E21" s="8">
        <f t="shared" si="1"/>
        <v>11</v>
      </c>
      <c r="F21" s="11">
        <v>7</v>
      </c>
      <c r="G21" s="11">
        <v>0</v>
      </c>
      <c r="H21" s="11">
        <v>0</v>
      </c>
      <c r="I21" s="11">
        <v>0</v>
      </c>
      <c r="J21" s="8">
        <f t="shared" si="2"/>
        <v>7</v>
      </c>
      <c r="K21" s="13">
        <v>0</v>
      </c>
      <c r="L21" s="13">
        <v>0</v>
      </c>
      <c r="M21" s="8">
        <f t="shared" si="0"/>
        <v>0</v>
      </c>
      <c r="N21" s="10">
        <f t="shared" si="3"/>
        <v>18</v>
      </c>
      <c r="O21" s="7"/>
      <c r="P21" s="7"/>
      <c r="Q21" s="7"/>
      <c r="R21" s="7"/>
      <c r="S21" s="10">
        <f t="shared" si="4"/>
        <v>280</v>
      </c>
    </row>
    <row r="22" spans="1:19" x14ac:dyDescent="0.3">
      <c r="A22" s="6">
        <v>40767</v>
      </c>
      <c r="B22" s="7" t="s">
        <v>4</v>
      </c>
      <c r="C22" s="11">
        <v>1</v>
      </c>
      <c r="D22" s="11">
        <v>0</v>
      </c>
      <c r="E22" s="8">
        <f t="shared" si="1"/>
        <v>1</v>
      </c>
      <c r="F22" s="11">
        <v>1</v>
      </c>
      <c r="G22" s="11">
        <v>0</v>
      </c>
      <c r="H22" s="11">
        <v>0</v>
      </c>
      <c r="I22" s="11">
        <v>0</v>
      </c>
      <c r="J22" s="8">
        <f t="shared" si="2"/>
        <v>1</v>
      </c>
      <c r="K22" s="13">
        <v>0</v>
      </c>
      <c r="L22" s="13">
        <v>0</v>
      </c>
      <c r="M22" s="8">
        <f t="shared" si="0"/>
        <v>0</v>
      </c>
      <c r="N22" s="10">
        <f t="shared" si="3"/>
        <v>2</v>
      </c>
      <c r="O22" s="7"/>
      <c r="P22" s="7"/>
      <c r="Q22" s="7"/>
      <c r="R22" s="7"/>
      <c r="S22" s="10">
        <f t="shared" si="4"/>
        <v>282</v>
      </c>
    </row>
    <row r="23" spans="1:19" x14ac:dyDescent="0.3">
      <c r="A23" s="6">
        <v>40768</v>
      </c>
      <c r="B23" s="7" t="s">
        <v>4</v>
      </c>
      <c r="C23" s="11">
        <v>1</v>
      </c>
      <c r="D23" s="11">
        <v>1</v>
      </c>
      <c r="E23" s="8">
        <f t="shared" si="1"/>
        <v>2</v>
      </c>
      <c r="F23" s="11">
        <v>2</v>
      </c>
      <c r="G23" s="11">
        <v>0</v>
      </c>
      <c r="H23" s="11">
        <v>0</v>
      </c>
      <c r="I23" s="11">
        <v>0</v>
      </c>
      <c r="J23" s="8">
        <f t="shared" si="2"/>
        <v>2</v>
      </c>
      <c r="K23" s="13">
        <v>0</v>
      </c>
      <c r="L23" s="13">
        <v>0</v>
      </c>
      <c r="M23" s="8">
        <f t="shared" si="0"/>
        <v>0</v>
      </c>
      <c r="N23" s="10">
        <f t="shared" si="3"/>
        <v>4</v>
      </c>
      <c r="O23" s="7"/>
      <c r="P23" s="7"/>
      <c r="Q23" s="7"/>
      <c r="R23" s="7"/>
      <c r="S23" s="10">
        <f t="shared" si="4"/>
        <v>286</v>
      </c>
    </row>
    <row r="24" spans="1:19" x14ac:dyDescent="0.3">
      <c r="A24" s="6">
        <v>40769</v>
      </c>
      <c r="B24" s="7" t="s">
        <v>4</v>
      </c>
      <c r="C24" s="11">
        <v>2</v>
      </c>
      <c r="D24" s="11">
        <v>2</v>
      </c>
      <c r="E24" s="8">
        <f t="shared" si="1"/>
        <v>4</v>
      </c>
      <c r="F24" s="11">
        <v>5</v>
      </c>
      <c r="G24" s="11">
        <v>0</v>
      </c>
      <c r="H24" s="11">
        <v>0</v>
      </c>
      <c r="I24" s="11">
        <v>0</v>
      </c>
      <c r="J24" s="8">
        <f t="shared" si="2"/>
        <v>5</v>
      </c>
      <c r="K24" s="13">
        <v>0</v>
      </c>
      <c r="L24" s="13">
        <v>0</v>
      </c>
      <c r="M24" s="8">
        <f>SUM(K24:L24)</f>
        <v>0</v>
      </c>
      <c r="N24" s="10">
        <f t="shared" si="3"/>
        <v>9</v>
      </c>
      <c r="O24" s="7"/>
      <c r="P24" s="7"/>
      <c r="Q24" s="7"/>
      <c r="R24" s="7"/>
      <c r="S24" s="10">
        <f t="shared" si="4"/>
        <v>295</v>
      </c>
    </row>
    <row r="25" spans="1:19" ht="14.4" thickBot="1" x14ac:dyDescent="0.35">
      <c r="A25" s="83" t="s">
        <v>14</v>
      </c>
      <c r="B25" s="84" t="s">
        <v>13</v>
      </c>
      <c r="C25" s="85" t="s">
        <v>13</v>
      </c>
      <c r="D25" s="86" t="s">
        <v>13</v>
      </c>
      <c r="E25" s="74" t="s">
        <v>13</v>
      </c>
      <c r="F25" s="85" t="s">
        <v>13</v>
      </c>
      <c r="G25" s="86" t="s">
        <v>13</v>
      </c>
      <c r="H25" s="85" t="s">
        <v>13</v>
      </c>
      <c r="I25" s="86" t="s">
        <v>13</v>
      </c>
      <c r="J25" s="74" t="s">
        <v>13</v>
      </c>
      <c r="K25" s="73" t="s">
        <v>13</v>
      </c>
      <c r="L25" s="73" t="s">
        <v>13</v>
      </c>
      <c r="M25" s="87" t="s">
        <v>13</v>
      </c>
      <c r="N25" s="75">
        <v>0</v>
      </c>
      <c r="O25" s="84">
        <v>2</v>
      </c>
      <c r="P25" s="84"/>
      <c r="Q25" s="84">
        <v>138</v>
      </c>
      <c r="R25" s="84">
        <v>49</v>
      </c>
      <c r="S25" s="88">
        <f>N25+S24-P25-O25-R25-Q25</f>
        <v>106</v>
      </c>
    </row>
    <row r="26" spans="1:19" ht="14.4" thickBot="1" x14ac:dyDescent="0.35">
      <c r="A26" s="89" t="s">
        <v>6</v>
      </c>
      <c r="B26" s="90"/>
      <c r="C26" s="91">
        <f>SUM(C3:C25)</f>
        <v>25</v>
      </c>
      <c r="D26" s="91">
        <f t="shared" ref="D26:K26" si="5">SUM(D3:D24)</f>
        <v>79</v>
      </c>
      <c r="E26" s="80">
        <f t="shared" si="5"/>
        <v>104</v>
      </c>
      <c r="F26" s="91">
        <f t="shared" si="5"/>
        <v>76</v>
      </c>
      <c r="G26" s="91">
        <f t="shared" si="5"/>
        <v>6</v>
      </c>
      <c r="H26" s="91">
        <f t="shared" si="5"/>
        <v>0</v>
      </c>
      <c r="I26" s="91">
        <f t="shared" si="5"/>
        <v>0</v>
      </c>
      <c r="J26" s="80">
        <f t="shared" si="5"/>
        <v>82</v>
      </c>
      <c r="K26" s="91">
        <f t="shared" si="5"/>
        <v>68</v>
      </c>
      <c r="L26" s="91">
        <f>SUM(L3:L24)</f>
        <v>54</v>
      </c>
      <c r="M26" s="80">
        <f>SUM(M3:M24)</f>
        <v>122</v>
      </c>
      <c r="N26" s="81">
        <f>SUM(N3:N25)</f>
        <v>308</v>
      </c>
      <c r="O26" s="92">
        <f>SUM(O3:O25)</f>
        <v>6</v>
      </c>
      <c r="P26" s="92">
        <f>SUM(P3:P25)</f>
        <v>9</v>
      </c>
      <c r="Q26" s="92">
        <f>SUM(Q3:Q25)</f>
        <v>138</v>
      </c>
      <c r="R26" s="92">
        <f>SUM(R3:R25)</f>
        <v>49</v>
      </c>
      <c r="S26" s="93"/>
    </row>
    <row r="28" spans="1:19" x14ac:dyDescent="0.3">
      <c r="A28" s="16" t="s">
        <v>18</v>
      </c>
      <c r="P28" s="14" t="s">
        <v>23</v>
      </c>
      <c r="Q28" s="14"/>
      <c r="R28" s="15">
        <f>(O26-2)/N26*100</f>
        <v>1.2987012987012987</v>
      </c>
    </row>
    <row r="29" spans="1:19" x14ac:dyDescent="0.3">
      <c r="A29" s="4" t="s">
        <v>26</v>
      </c>
      <c r="P29" s="14" t="s">
        <v>22</v>
      </c>
      <c r="R29" s="15">
        <f>(O26)/N26*100</f>
        <v>1.948051948051948</v>
      </c>
    </row>
    <row r="30" spans="1:19" ht="14.4" x14ac:dyDescent="0.3">
      <c r="A30" s="12" t="s">
        <v>17</v>
      </c>
    </row>
    <row r="31" spans="1:19" ht="14.4" x14ac:dyDescent="0.3">
      <c r="A31" s="12" t="s">
        <v>24</v>
      </c>
    </row>
    <row r="32" spans="1:19" x14ac:dyDescent="0.3">
      <c r="A32" s="4" t="s">
        <v>25</v>
      </c>
      <c r="N32" s="14"/>
      <c r="P32" s="15"/>
    </row>
    <row r="34" spans="1:2" ht="14.4" x14ac:dyDescent="0.3">
      <c r="A34" s="34" t="s">
        <v>40</v>
      </c>
      <c r="B34" s="30"/>
    </row>
    <row r="35" spans="1:2" ht="14.4" x14ac:dyDescent="0.3">
      <c r="A35" s="35" t="s">
        <v>38</v>
      </c>
      <c r="B35" s="42" t="s">
        <v>39</v>
      </c>
    </row>
    <row r="36" spans="1:2" ht="14.4" x14ac:dyDescent="0.3">
      <c r="A36" s="2" t="s">
        <v>35</v>
      </c>
      <c r="B36" s="43">
        <v>33</v>
      </c>
    </row>
    <row r="37" spans="1:2" ht="14.4" x14ac:dyDescent="0.3">
      <c r="A37" s="2" t="s">
        <v>36</v>
      </c>
      <c r="B37" s="43">
        <v>101</v>
      </c>
    </row>
    <row r="38" spans="1:2" ht="14.4" x14ac:dyDescent="0.3">
      <c r="A38" s="2" t="s">
        <v>37</v>
      </c>
      <c r="B38" s="43">
        <v>92</v>
      </c>
    </row>
    <row r="39" spans="1:2" ht="14.4" x14ac:dyDescent="0.3">
      <c r="A39" s="9" t="s">
        <v>6</v>
      </c>
      <c r="B39" s="42">
        <f>SUM(B36:B38)</f>
        <v>226</v>
      </c>
    </row>
    <row r="40" spans="1:2" x14ac:dyDescent="0.3">
      <c r="A40" s="31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18" sqref="S18"/>
    </sheetView>
  </sheetViews>
  <sheetFormatPr defaultRowHeight="13.8" x14ac:dyDescent="0.3"/>
  <cols>
    <col min="1" max="1" width="15.109375" style="28" customWidth="1"/>
    <col min="2" max="2" width="5.109375" style="28" bestFit="1" customWidth="1"/>
    <col min="3" max="4" width="6.33203125" style="22" bestFit="1" customWidth="1"/>
    <col min="5" max="5" width="6.33203125" style="22" customWidth="1"/>
    <col min="6" max="7" width="6.33203125" style="22" bestFit="1" customWidth="1"/>
    <col min="8" max="8" width="7.33203125" style="22" bestFit="1" customWidth="1"/>
    <col min="9" max="9" width="7.33203125" style="22" customWidth="1"/>
    <col min="10" max="10" width="7.33203125" style="22" bestFit="1" customWidth="1"/>
    <col min="11" max="11" width="4.6640625" style="22" bestFit="1" customWidth="1"/>
    <col min="12" max="12" width="9.33203125" style="22" customWidth="1"/>
    <col min="13" max="13" width="4.88671875" style="22" bestFit="1" customWidth="1"/>
    <col min="14" max="14" width="8.33203125" style="26" bestFit="1" customWidth="1"/>
    <col min="15" max="15" width="11.6640625" style="22" customWidth="1"/>
    <col min="16" max="16" width="9" style="22" bestFit="1" customWidth="1"/>
    <col min="17" max="257" width="8.88671875" style="22"/>
    <col min="258" max="258" width="15.109375" style="22" customWidth="1"/>
    <col min="259" max="259" width="8" style="22" customWidth="1"/>
    <col min="260" max="260" width="6.33203125" style="22" bestFit="1" customWidth="1"/>
    <col min="261" max="261" width="6.33203125" style="22" customWidth="1"/>
    <col min="262" max="263" width="6.33203125" style="22" bestFit="1" customWidth="1"/>
    <col min="264" max="264" width="7.33203125" style="22" bestFit="1" customWidth="1"/>
    <col min="265" max="265" width="7.33203125" style="22" customWidth="1"/>
    <col min="266" max="266" width="7.33203125" style="22" bestFit="1" customWidth="1"/>
    <col min="267" max="267" width="4.109375" style="22" bestFit="1" customWidth="1"/>
    <col min="268" max="268" width="9.33203125" style="22" customWidth="1"/>
    <col min="269" max="269" width="4.88671875" style="22" bestFit="1" customWidth="1"/>
    <col min="270" max="270" width="8.33203125" style="22" bestFit="1" customWidth="1"/>
    <col min="271" max="271" width="11.6640625" style="22" customWidth="1"/>
    <col min="272" max="272" width="9" style="22" bestFit="1" customWidth="1"/>
    <col min="273" max="513" width="8.88671875" style="22"/>
    <col min="514" max="514" width="15.109375" style="22" customWidth="1"/>
    <col min="515" max="515" width="8" style="22" customWidth="1"/>
    <col min="516" max="516" width="6.33203125" style="22" bestFit="1" customWidth="1"/>
    <col min="517" max="517" width="6.33203125" style="22" customWidth="1"/>
    <col min="518" max="519" width="6.33203125" style="22" bestFit="1" customWidth="1"/>
    <col min="520" max="520" width="7.33203125" style="22" bestFit="1" customWidth="1"/>
    <col min="521" max="521" width="7.33203125" style="22" customWidth="1"/>
    <col min="522" max="522" width="7.33203125" style="22" bestFit="1" customWidth="1"/>
    <col min="523" max="523" width="4.109375" style="22" bestFit="1" customWidth="1"/>
    <col min="524" max="524" width="9.33203125" style="22" customWidth="1"/>
    <col min="525" max="525" width="4.88671875" style="22" bestFit="1" customWidth="1"/>
    <col min="526" max="526" width="8.33203125" style="22" bestFit="1" customWidth="1"/>
    <col min="527" max="527" width="11.6640625" style="22" customWidth="1"/>
    <col min="528" max="528" width="9" style="22" bestFit="1" customWidth="1"/>
    <col min="529" max="769" width="8.88671875" style="22"/>
    <col min="770" max="770" width="15.109375" style="22" customWidth="1"/>
    <col min="771" max="771" width="8" style="22" customWidth="1"/>
    <col min="772" max="772" width="6.33203125" style="22" bestFit="1" customWidth="1"/>
    <col min="773" max="773" width="6.33203125" style="22" customWidth="1"/>
    <col min="774" max="775" width="6.33203125" style="22" bestFit="1" customWidth="1"/>
    <col min="776" max="776" width="7.33203125" style="22" bestFit="1" customWidth="1"/>
    <col min="777" max="777" width="7.33203125" style="22" customWidth="1"/>
    <col min="778" max="778" width="7.33203125" style="22" bestFit="1" customWidth="1"/>
    <col min="779" max="779" width="4.109375" style="22" bestFit="1" customWidth="1"/>
    <col min="780" max="780" width="9.33203125" style="22" customWidth="1"/>
    <col min="781" max="781" width="4.88671875" style="22" bestFit="1" customWidth="1"/>
    <col min="782" max="782" width="8.33203125" style="22" bestFit="1" customWidth="1"/>
    <col min="783" max="783" width="11.6640625" style="22" customWidth="1"/>
    <col min="784" max="784" width="9" style="22" bestFit="1" customWidth="1"/>
    <col min="785" max="1025" width="8.88671875" style="22"/>
    <col min="1026" max="1026" width="15.109375" style="22" customWidth="1"/>
    <col min="1027" max="1027" width="8" style="22" customWidth="1"/>
    <col min="1028" max="1028" width="6.33203125" style="22" bestFit="1" customWidth="1"/>
    <col min="1029" max="1029" width="6.33203125" style="22" customWidth="1"/>
    <col min="1030" max="1031" width="6.33203125" style="22" bestFit="1" customWidth="1"/>
    <col min="1032" max="1032" width="7.33203125" style="22" bestFit="1" customWidth="1"/>
    <col min="1033" max="1033" width="7.33203125" style="22" customWidth="1"/>
    <col min="1034" max="1034" width="7.33203125" style="22" bestFit="1" customWidth="1"/>
    <col min="1035" max="1035" width="4.109375" style="22" bestFit="1" customWidth="1"/>
    <col min="1036" max="1036" width="9.33203125" style="22" customWidth="1"/>
    <col min="1037" max="1037" width="4.88671875" style="22" bestFit="1" customWidth="1"/>
    <col min="1038" max="1038" width="8.33203125" style="22" bestFit="1" customWidth="1"/>
    <col min="1039" max="1039" width="11.6640625" style="22" customWidth="1"/>
    <col min="1040" max="1040" width="9" style="22" bestFit="1" customWidth="1"/>
    <col min="1041" max="1281" width="8.88671875" style="22"/>
    <col min="1282" max="1282" width="15.109375" style="22" customWidth="1"/>
    <col min="1283" max="1283" width="8" style="22" customWidth="1"/>
    <col min="1284" max="1284" width="6.33203125" style="22" bestFit="1" customWidth="1"/>
    <col min="1285" max="1285" width="6.33203125" style="22" customWidth="1"/>
    <col min="1286" max="1287" width="6.33203125" style="22" bestFit="1" customWidth="1"/>
    <col min="1288" max="1288" width="7.33203125" style="22" bestFit="1" customWidth="1"/>
    <col min="1289" max="1289" width="7.33203125" style="22" customWidth="1"/>
    <col min="1290" max="1290" width="7.33203125" style="22" bestFit="1" customWidth="1"/>
    <col min="1291" max="1291" width="4.109375" style="22" bestFit="1" customWidth="1"/>
    <col min="1292" max="1292" width="9.33203125" style="22" customWidth="1"/>
    <col min="1293" max="1293" width="4.88671875" style="22" bestFit="1" customWidth="1"/>
    <col min="1294" max="1294" width="8.33203125" style="22" bestFit="1" customWidth="1"/>
    <col min="1295" max="1295" width="11.6640625" style="22" customWidth="1"/>
    <col min="1296" max="1296" width="9" style="22" bestFit="1" customWidth="1"/>
    <col min="1297" max="1537" width="8.88671875" style="22"/>
    <col min="1538" max="1538" width="15.109375" style="22" customWidth="1"/>
    <col min="1539" max="1539" width="8" style="22" customWidth="1"/>
    <col min="1540" max="1540" width="6.33203125" style="22" bestFit="1" customWidth="1"/>
    <col min="1541" max="1541" width="6.33203125" style="22" customWidth="1"/>
    <col min="1542" max="1543" width="6.33203125" style="22" bestFit="1" customWidth="1"/>
    <col min="1544" max="1544" width="7.33203125" style="22" bestFit="1" customWidth="1"/>
    <col min="1545" max="1545" width="7.33203125" style="22" customWidth="1"/>
    <col min="1546" max="1546" width="7.33203125" style="22" bestFit="1" customWidth="1"/>
    <col min="1547" max="1547" width="4.109375" style="22" bestFit="1" customWidth="1"/>
    <col min="1548" max="1548" width="9.33203125" style="22" customWidth="1"/>
    <col min="1549" max="1549" width="4.88671875" style="22" bestFit="1" customWidth="1"/>
    <col min="1550" max="1550" width="8.33203125" style="22" bestFit="1" customWidth="1"/>
    <col min="1551" max="1551" width="11.6640625" style="22" customWidth="1"/>
    <col min="1552" max="1552" width="9" style="22" bestFit="1" customWidth="1"/>
    <col min="1553" max="1793" width="8.88671875" style="22"/>
    <col min="1794" max="1794" width="15.109375" style="22" customWidth="1"/>
    <col min="1795" max="1795" width="8" style="22" customWidth="1"/>
    <col min="1796" max="1796" width="6.33203125" style="22" bestFit="1" customWidth="1"/>
    <col min="1797" max="1797" width="6.33203125" style="22" customWidth="1"/>
    <col min="1798" max="1799" width="6.33203125" style="22" bestFit="1" customWidth="1"/>
    <col min="1800" max="1800" width="7.33203125" style="22" bestFit="1" customWidth="1"/>
    <col min="1801" max="1801" width="7.33203125" style="22" customWidth="1"/>
    <col min="1802" max="1802" width="7.33203125" style="22" bestFit="1" customWidth="1"/>
    <col min="1803" max="1803" width="4.109375" style="22" bestFit="1" customWidth="1"/>
    <col min="1804" max="1804" width="9.33203125" style="22" customWidth="1"/>
    <col min="1805" max="1805" width="4.88671875" style="22" bestFit="1" customWidth="1"/>
    <col min="1806" max="1806" width="8.33203125" style="22" bestFit="1" customWidth="1"/>
    <col min="1807" max="1807" width="11.6640625" style="22" customWidth="1"/>
    <col min="1808" max="1808" width="9" style="22" bestFit="1" customWidth="1"/>
    <col min="1809" max="2049" width="8.88671875" style="22"/>
    <col min="2050" max="2050" width="15.109375" style="22" customWidth="1"/>
    <col min="2051" max="2051" width="8" style="22" customWidth="1"/>
    <col min="2052" max="2052" width="6.33203125" style="22" bestFit="1" customWidth="1"/>
    <col min="2053" max="2053" width="6.33203125" style="22" customWidth="1"/>
    <col min="2054" max="2055" width="6.33203125" style="22" bestFit="1" customWidth="1"/>
    <col min="2056" max="2056" width="7.33203125" style="22" bestFit="1" customWidth="1"/>
    <col min="2057" max="2057" width="7.33203125" style="22" customWidth="1"/>
    <col min="2058" max="2058" width="7.33203125" style="22" bestFit="1" customWidth="1"/>
    <col min="2059" max="2059" width="4.109375" style="22" bestFit="1" customWidth="1"/>
    <col min="2060" max="2060" width="9.33203125" style="22" customWidth="1"/>
    <col min="2061" max="2061" width="4.88671875" style="22" bestFit="1" customWidth="1"/>
    <col min="2062" max="2062" width="8.33203125" style="22" bestFit="1" customWidth="1"/>
    <col min="2063" max="2063" width="11.6640625" style="22" customWidth="1"/>
    <col min="2064" max="2064" width="9" style="22" bestFit="1" customWidth="1"/>
    <col min="2065" max="2305" width="8.88671875" style="22"/>
    <col min="2306" max="2306" width="15.109375" style="22" customWidth="1"/>
    <col min="2307" max="2307" width="8" style="22" customWidth="1"/>
    <col min="2308" max="2308" width="6.33203125" style="22" bestFit="1" customWidth="1"/>
    <col min="2309" max="2309" width="6.33203125" style="22" customWidth="1"/>
    <col min="2310" max="2311" width="6.33203125" style="22" bestFit="1" customWidth="1"/>
    <col min="2312" max="2312" width="7.33203125" style="22" bestFit="1" customWidth="1"/>
    <col min="2313" max="2313" width="7.33203125" style="22" customWidth="1"/>
    <col min="2314" max="2314" width="7.33203125" style="22" bestFit="1" customWidth="1"/>
    <col min="2315" max="2315" width="4.109375" style="22" bestFit="1" customWidth="1"/>
    <col min="2316" max="2316" width="9.33203125" style="22" customWidth="1"/>
    <col min="2317" max="2317" width="4.88671875" style="22" bestFit="1" customWidth="1"/>
    <col min="2318" max="2318" width="8.33203125" style="22" bestFit="1" customWidth="1"/>
    <col min="2319" max="2319" width="11.6640625" style="22" customWidth="1"/>
    <col min="2320" max="2320" width="9" style="22" bestFit="1" customWidth="1"/>
    <col min="2321" max="2561" width="8.88671875" style="22"/>
    <col min="2562" max="2562" width="15.109375" style="22" customWidth="1"/>
    <col min="2563" max="2563" width="8" style="22" customWidth="1"/>
    <col min="2564" max="2564" width="6.33203125" style="22" bestFit="1" customWidth="1"/>
    <col min="2565" max="2565" width="6.33203125" style="22" customWidth="1"/>
    <col min="2566" max="2567" width="6.33203125" style="22" bestFit="1" customWidth="1"/>
    <col min="2568" max="2568" width="7.33203125" style="22" bestFit="1" customWidth="1"/>
    <col min="2569" max="2569" width="7.33203125" style="22" customWidth="1"/>
    <col min="2570" max="2570" width="7.33203125" style="22" bestFit="1" customWidth="1"/>
    <col min="2571" max="2571" width="4.109375" style="22" bestFit="1" customWidth="1"/>
    <col min="2572" max="2572" width="9.33203125" style="22" customWidth="1"/>
    <col min="2573" max="2573" width="4.88671875" style="22" bestFit="1" customWidth="1"/>
    <col min="2574" max="2574" width="8.33203125" style="22" bestFit="1" customWidth="1"/>
    <col min="2575" max="2575" width="11.6640625" style="22" customWidth="1"/>
    <col min="2576" max="2576" width="9" style="22" bestFit="1" customWidth="1"/>
    <col min="2577" max="2817" width="8.88671875" style="22"/>
    <col min="2818" max="2818" width="15.109375" style="22" customWidth="1"/>
    <col min="2819" max="2819" width="8" style="22" customWidth="1"/>
    <col min="2820" max="2820" width="6.33203125" style="22" bestFit="1" customWidth="1"/>
    <col min="2821" max="2821" width="6.33203125" style="22" customWidth="1"/>
    <col min="2822" max="2823" width="6.33203125" style="22" bestFit="1" customWidth="1"/>
    <col min="2824" max="2824" width="7.33203125" style="22" bestFit="1" customWidth="1"/>
    <col min="2825" max="2825" width="7.33203125" style="22" customWidth="1"/>
    <col min="2826" max="2826" width="7.33203125" style="22" bestFit="1" customWidth="1"/>
    <col min="2827" max="2827" width="4.109375" style="22" bestFit="1" customWidth="1"/>
    <col min="2828" max="2828" width="9.33203125" style="22" customWidth="1"/>
    <col min="2829" max="2829" width="4.88671875" style="22" bestFit="1" customWidth="1"/>
    <col min="2830" max="2830" width="8.33203125" style="22" bestFit="1" customWidth="1"/>
    <col min="2831" max="2831" width="11.6640625" style="22" customWidth="1"/>
    <col min="2832" max="2832" width="9" style="22" bestFit="1" customWidth="1"/>
    <col min="2833" max="3073" width="8.88671875" style="22"/>
    <col min="3074" max="3074" width="15.109375" style="22" customWidth="1"/>
    <col min="3075" max="3075" width="8" style="22" customWidth="1"/>
    <col min="3076" max="3076" width="6.33203125" style="22" bestFit="1" customWidth="1"/>
    <col min="3077" max="3077" width="6.33203125" style="22" customWidth="1"/>
    <col min="3078" max="3079" width="6.33203125" style="22" bestFit="1" customWidth="1"/>
    <col min="3080" max="3080" width="7.33203125" style="22" bestFit="1" customWidth="1"/>
    <col min="3081" max="3081" width="7.33203125" style="22" customWidth="1"/>
    <col min="3082" max="3082" width="7.33203125" style="22" bestFit="1" customWidth="1"/>
    <col min="3083" max="3083" width="4.109375" style="22" bestFit="1" customWidth="1"/>
    <col min="3084" max="3084" width="9.33203125" style="22" customWidth="1"/>
    <col min="3085" max="3085" width="4.88671875" style="22" bestFit="1" customWidth="1"/>
    <col min="3086" max="3086" width="8.33203125" style="22" bestFit="1" customWidth="1"/>
    <col min="3087" max="3087" width="11.6640625" style="22" customWidth="1"/>
    <col min="3088" max="3088" width="9" style="22" bestFit="1" customWidth="1"/>
    <col min="3089" max="3329" width="8.88671875" style="22"/>
    <col min="3330" max="3330" width="15.109375" style="22" customWidth="1"/>
    <col min="3331" max="3331" width="8" style="22" customWidth="1"/>
    <col min="3332" max="3332" width="6.33203125" style="22" bestFit="1" customWidth="1"/>
    <col min="3333" max="3333" width="6.33203125" style="22" customWidth="1"/>
    <col min="3334" max="3335" width="6.33203125" style="22" bestFit="1" customWidth="1"/>
    <col min="3336" max="3336" width="7.33203125" style="22" bestFit="1" customWidth="1"/>
    <col min="3337" max="3337" width="7.33203125" style="22" customWidth="1"/>
    <col min="3338" max="3338" width="7.33203125" style="22" bestFit="1" customWidth="1"/>
    <col min="3339" max="3339" width="4.109375" style="22" bestFit="1" customWidth="1"/>
    <col min="3340" max="3340" width="9.33203125" style="22" customWidth="1"/>
    <col min="3341" max="3341" width="4.88671875" style="22" bestFit="1" customWidth="1"/>
    <col min="3342" max="3342" width="8.33203125" style="22" bestFit="1" customWidth="1"/>
    <col min="3343" max="3343" width="11.6640625" style="22" customWidth="1"/>
    <col min="3344" max="3344" width="9" style="22" bestFit="1" customWidth="1"/>
    <col min="3345" max="3585" width="8.88671875" style="22"/>
    <col min="3586" max="3586" width="15.109375" style="22" customWidth="1"/>
    <col min="3587" max="3587" width="8" style="22" customWidth="1"/>
    <col min="3588" max="3588" width="6.33203125" style="22" bestFit="1" customWidth="1"/>
    <col min="3589" max="3589" width="6.33203125" style="22" customWidth="1"/>
    <col min="3590" max="3591" width="6.33203125" style="22" bestFit="1" customWidth="1"/>
    <col min="3592" max="3592" width="7.33203125" style="22" bestFit="1" customWidth="1"/>
    <col min="3593" max="3593" width="7.33203125" style="22" customWidth="1"/>
    <col min="3594" max="3594" width="7.33203125" style="22" bestFit="1" customWidth="1"/>
    <col min="3595" max="3595" width="4.109375" style="22" bestFit="1" customWidth="1"/>
    <col min="3596" max="3596" width="9.33203125" style="22" customWidth="1"/>
    <col min="3597" max="3597" width="4.88671875" style="22" bestFit="1" customWidth="1"/>
    <col min="3598" max="3598" width="8.33203125" style="22" bestFit="1" customWidth="1"/>
    <col min="3599" max="3599" width="11.6640625" style="22" customWidth="1"/>
    <col min="3600" max="3600" width="9" style="22" bestFit="1" customWidth="1"/>
    <col min="3601" max="3841" width="8.88671875" style="22"/>
    <col min="3842" max="3842" width="15.109375" style="22" customWidth="1"/>
    <col min="3843" max="3843" width="8" style="22" customWidth="1"/>
    <col min="3844" max="3844" width="6.33203125" style="22" bestFit="1" customWidth="1"/>
    <col min="3845" max="3845" width="6.33203125" style="22" customWidth="1"/>
    <col min="3846" max="3847" width="6.33203125" style="22" bestFit="1" customWidth="1"/>
    <col min="3848" max="3848" width="7.33203125" style="22" bestFit="1" customWidth="1"/>
    <col min="3849" max="3849" width="7.33203125" style="22" customWidth="1"/>
    <col min="3850" max="3850" width="7.33203125" style="22" bestFit="1" customWidth="1"/>
    <col min="3851" max="3851" width="4.109375" style="22" bestFit="1" customWidth="1"/>
    <col min="3852" max="3852" width="9.33203125" style="22" customWidth="1"/>
    <col min="3853" max="3853" width="4.88671875" style="22" bestFit="1" customWidth="1"/>
    <col min="3854" max="3854" width="8.33203125" style="22" bestFit="1" customWidth="1"/>
    <col min="3855" max="3855" width="11.6640625" style="22" customWidth="1"/>
    <col min="3856" max="3856" width="9" style="22" bestFit="1" customWidth="1"/>
    <col min="3857" max="4097" width="8.88671875" style="22"/>
    <col min="4098" max="4098" width="15.109375" style="22" customWidth="1"/>
    <col min="4099" max="4099" width="8" style="22" customWidth="1"/>
    <col min="4100" max="4100" width="6.33203125" style="22" bestFit="1" customWidth="1"/>
    <col min="4101" max="4101" width="6.33203125" style="22" customWidth="1"/>
    <col min="4102" max="4103" width="6.33203125" style="22" bestFit="1" customWidth="1"/>
    <col min="4104" max="4104" width="7.33203125" style="22" bestFit="1" customWidth="1"/>
    <col min="4105" max="4105" width="7.33203125" style="22" customWidth="1"/>
    <col min="4106" max="4106" width="7.33203125" style="22" bestFit="1" customWidth="1"/>
    <col min="4107" max="4107" width="4.109375" style="22" bestFit="1" customWidth="1"/>
    <col min="4108" max="4108" width="9.33203125" style="22" customWidth="1"/>
    <col min="4109" max="4109" width="4.88671875" style="22" bestFit="1" customWidth="1"/>
    <col min="4110" max="4110" width="8.33203125" style="22" bestFit="1" customWidth="1"/>
    <col min="4111" max="4111" width="11.6640625" style="22" customWidth="1"/>
    <col min="4112" max="4112" width="9" style="22" bestFit="1" customWidth="1"/>
    <col min="4113" max="4353" width="8.88671875" style="22"/>
    <col min="4354" max="4354" width="15.109375" style="22" customWidth="1"/>
    <col min="4355" max="4355" width="8" style="22" customWidth="1"/>
    <col min="4356" max="4356" width="6.33203125" style="22" bestFit="1" customWidth="1"/>
    <col min="4357" max="4357" width="6.33203125" style="22" customWidth="1"/>
    <col min="4358" max="4359" width="6.33203125" style="22" bestFit="1" customWidth="1"/>
    <col min="4360" max="4360" width="7.33203125" style="22" bestFit="1" customWidth="1"/>
    <col min="4361" max="4361" width="7.33203125" style="22" customWidth="1"/>
    <col min="4362" max="4362" width="7.33203125" style="22" bestFit="1" customWidth="1"/>
    <col min="4363" max="4363" width="4.109375" style="22" bestFit="1" customWidth="1"/>
    <col min="4364" max="4364" width="9.33203125" style="22" customWidth="1"/>
    <col min="4365" max="4365" width="4.88671875" style="22" bestFit="1" customWidth="1"/>
    <col min="4366" max="4366" width="8.33203125" style="22" bestFit="1" customWidth="1"/>
    <col min="4367" max="4367" width="11.6640625" style="22" customWidth="1"/>
    <col min="4368" max="4368" width="9" style="22" bestFit="1" customWidth="1"/>
    <col min="4369" max="4609" width="8.88671875" style="22"/>
    <col min="4610" max="4610" width="15.109375" style="22" customWidth="1"/>
    <col min="4611" max="4611" width="8" style="22" customWidth="1"/>
    <col min="4612" max="4612" width="6.33203125" style="22" bestFit="1" customWidth="1"/>
    <col min="4613" max="4613" width="6.33203125" style="22" customWidth="1"/>
    <col min="4614" max="4615" width="6.33203125" style="22" bestFit="1" customWidth="1"/>
    <col min="4616" max="4616" width="7.33203125" style="22" bestFit="1" customWidth="1"/>
    <col min="4617" max="4617" width="7.33203125" style="22" customWidth="1"/>
    <col min="4618" max="4618" width="7.33203125" style="22" bestFit="1" customWidth="1"/>
    <col min="4619" max="4619" width="4.109375" style="22" bestFit="1" customWidth="1"/>
    <col min="4620" max="4620" width="9.33203125" style="22" customWidth="1"/>
    <col min="4621" max="4621" width="4.88671875" style="22" bestFit="1" customWidth="1"/>
    <col min="4622" max="4622" width="8.33203125" style="22" bestFit="1" customWidth="1"/>
    <col min="4623" max="4623" width="11.6640625" style="22" customWidth="1"/>
    <col min="4624" max="4624" width="9" style="22" bestFit="1" customWidth="1"/>
    <col min="4625" max="4865" width="8.88671875" style="22"/>
    <col min="4866" max="4866" width="15.109375" style="22" customWidth="1"/>
    <col min="4867" max="4867" width="8" style="22" customWidth="1"/>
    <col min="4868" max="4868" width="6.33203125" style="22" bestFit="1" customWidth="1"/>
    <col min="4869" max="4869" width="6.33203125" style="22" customWidth="1"/>
    <col min="4870" max="4871" width="6.33203125" style="22" bestFit="1" customWidth="1"/>
    <col min="4872" max="4872" width="7.33203125" style="22" bestFit="1" customWidth="1"/>
    <col min="4873" max="4873" width="7.33203125" style="22" customWidth="1"/>
    <col min="4874" max="4874" width="7.33203125" style="22" bestFit="1" customWidth="1"/>
    <col min="4875" max="4875" width="4.109375" style="22" bestFit="1" customWidth="1"/>
    <col min="4876" max="4876" width="9.33203125" style="22" customWidth="1"/>
    <col min="4877" max="4877" width="4.88671875" style="22" bestFit="1" customWidth="1"/>
    <col min="4878" max="4878" width="8.33203125" style="22" bestFit="1" customWidth="1"/>
    <col min="4879" max="4879" width="11.6640625" style="22" customWidth="1"/>
    <col min="4880" max="4880" width="9" style="22" bestFit="1" customWidth="1"/>
    <col min="4881" max="5121" width="8.88671875" style="22"/>
    <col min="5122" max="5122" width="15.109375" style="22" customWidth="1"/>
    <col min="5123" max="5123" width="8" style="22" customWidth="1"/>
    <col min="5124" max="5124" width="6.33203125" style="22" bestFit="1" customWidth="1"/>
    <col min="5125" max="5125" width="6.33203125" style="22" customWidth="1"/>
    <col min="5126" max="5127" width="6.33203125" style="22" bestFit="1" customWidth="1"/>
    <col min="5128" max="5128" width="7.33203125" style="22" bestFit="1" customWidth="1"/>
    <col min="5129" max="5129" width="7.33203125" style="22" customWidth="1"/>
    <col min="5130" max="5130" width="7.33203125" style="22" bestFit="1" customWidth="1"/>
    <col min="5131" max="5131" width="4.109375" style="22" bestFit="1" customWidth="1"/>
    <col min="5132" max="5132" width="9.33203125" style="22" customWidth="1"/>
    <col min="5133" max="5133" width="4.88671875" style="22" bestFit="1" customWidth="1"/>
    <col min="5134" max="5134" width="8.33203125" style="22" bestFit="1" customWidth="1"/>
    <col min="5135" max="5135" width="11.6640625" style="22" customWidth="1"/>
    <col min="5136" max="5136" width="9" style="22" bestFit="1" customWidth="1"/>
    <col min="5137" max="5377" width="8.88671875" style="22"/>
    <col min="5378" max="5378" width="15.109375" style="22" customWidth="1"/>
    <col min="5379" max="5379" width="8" style="22" customWidth="1"/>
    <col min="5380" max="5380" width="6.33203125" style="22" bestFit="1" customWidth="1"/>
    <col min="5381" max="5381" width="6.33203125" style="22" customWidth="1"/>
    <col min="5382" max="5383" width="6.33203125" style="22" bestFit="1" customWidth="1"/>
    <col min="5384" max="5384" width="7.33203125" style="22" bestFit="1" customWidth="1"/>
    <col min="5385" max="5385" width="7.33203125" style="22" customWidth="1"/>
    <col min="5386" max="5386" width="7.33203125" style="22" bestFit="1" customWidth="1"/>
    <col min="5387" max="5387" width="4.109375" style="22" bestFit="1" customWidth="1"/>
    <col min="5388" max="5388" width="9.33203125" style="22" customWidth="1"/>
    <col min="5389" max="5389" width="4.88671875" style="22" bestFit="1" customWidth="1"/>
    <col min="5390" max="5390" width="8.33203125" style="22" bestFit="1" customWidth="1"/>
    <col min="5391" max="5391" width="11.6640625" style="22" customWidth="1"/>
    <col min="5392" max="5392" width="9" style="22" bestFit="1" customWidth="1"/>
    <col min="5393" max="5633" width="8.88671875" style="22"/>
    <col min="5634" max="5634" width="15.109375" style="22" customWidth="1"/>
    <col min="5635" max="5635" width="8" style="22" customWidth="1"/>
    <col min="5636" max="5636" width="6.33203125" style="22" bestFit="1" customWidth="1"/>
    <col min="5637" max="5637" width="6.33203125" style="22" customWidth="1"/>
    <col min="5638" max="5639" width="6.33203125" style="22" bestFit="1" customWidth="1"/>
    <col min="5640" max="5640" width="7.33203125" style="22" bestFit="1" customWidth="1"/>
    <col min="5641" max="5641" width="7.33203125" style="22" customWidth="1"/>
    <col min="5642" max="5642" width="7.33203125" style="22" bestFit="1" customWidth="1"/>
    <col min="5643" max="5643" width="4.109375" style="22" bestFit="1" customWidth="1"/>
    <col min="5644" max="5644" width="9.33203125" style="22" customWidth="1"/>
    <col min="5645" max="5645" width="4.88671875" style="22" bestFit="1" customWidth="1"/>
    <col min="5646" max="5646" width="8.33203125" style="22" bestFit="1" customWidth="1"/>
    <col min="5647" max="5647" width="11.6640625" style="22" customWidth="1"/>
    <col min="5648" max="5648" width="9" style="22" bestFit="1" customWidth="1"/>
    <col min="5649" max="5889" width="8.88671875" style="22"/>
    <col min="5890" max="5890" width="15.109375" style="22" customWidth="1"/>
    <col min="5891" max="5891" width="8" style="22" customWidth="1"/>
    <col min="5892" max="5892" width="6.33203125" style="22" bestFit="1" customWidth="1"/>
    <col min="5893" max="5893" width="6.33203125" style="22" customWidth="1"/>
    <col min="5894" max="5895" width="6.33203125" style="22" bestFit="1" customWidth="1"/>
    <col min="5896" max="5896" width="7.33203125" style="22" bestFit="1" customWidth="1"/>
    <col min="5897" max="5897" width="7.33203125" style="22" customWidth="1"/>
    <col min="5898" max="5898" width="7.33203125" style="22" bestFit="1" customWidth="1"/>
    <col min="5899" max="5899" width="4.109375" style="22" bestFit="1" customWidth="1"/>
    <col min="5900" max="5900" width="9.33203125" style="22" customWidth="1"/>
    <col min="5901" max="5901" width="4.88671875" style="22" bestFit="1" customWidth="1"/>
    <col min="5902" max="5902" width="8.33203125" style="22" bestFit="1" customWidth="1"/>
    <col min="5903" max="5903" width="11.6640625" style="22" customWidth="1"/>
    <col min="5904" max="5904" width="9" style="22" bestFit="1" customWidth="1"/>
    <col min="5905" max="6145" width="8.88671875" style="22"/>
    <col min="6146" max="6146" width="15.109375" style="22" customWidth="1"/>
    <col min="6147" max="6147" width="8" style="22" customWidth="1"/>
    <col min="6148" max="6148" width="6.33203125" style="22" bestFit="1" customWidth="1"/>
    <col min="6149" max="6149" width="6.33203125" style="22" customWidth="1"/>
    <col min="6150" max="6151" width="6.33203125" style="22" bestFit="1" customWidth="1"/>
    <col min="6152" max="6152" width="7.33203125" style="22" bestFit="1" customWidth="1"/>
    <col min="6153" max="6153" width="7.33203125" style="22" customWidth="1"/>
    <col min="6154" max="6154" width="7.33203125" style="22" bestFit="1" customWidth="1"/>
    <col min="6155" max="6155" width="4.109375" style="22" bestFit="1" customWidth="1"/>
    <col min="6156" max="6156" width="9.33203125" style="22" customWidth="1"/>
    <col min="6157" max="6157" width="4.88671875" style="22" bestFit="1" customWidth="1"/>
    <col min="6158" max="6158" width="8.33203125" style="22" bestFit="1" customWidth="1"/>
    <col min="6159" max="6159" width="11.6640625" style="22" customWidth="1"/>
    <col min="6160" max="6160" width="9" style="22" bestFit="1" customWidth="1"/>
    <col min="6161" max="6401" width="8.88671875" style="22"/>
    <col min="6402" max="6402" width="15.109375" style="22" customWidth="1"/>
    <col min="6403" max="6403" width="8" style="22" customWidth="1"/>
    <col min="6404" max="6404" width="6.33203125" style="22" bestFit="1" customWidth="1"/>
    <col min="6405" max="6405" width="6.33203125" style="22" customWidth="1"/>
    <col min="6406" max="6407" width="6.33203125" style="22" bestFit="1" customWidth="1"/>
    <col min="6408" max="6408" width="7.33203125" style="22" bestFit="1" customWidth="1"/>
    <col min="6409" max="6409" width="7.33203125" style="22" customWidth="1"/>
    <col min="6410" max="6410" width="7.33203125" style="22" bestFit="1" customWidth="1"/>
    <col min="6411" max="6411" width="4.109375" style="22" bestFit="1" customWidth="1"/>
    <col min="6412" max="6412" width="9.33203125" style="22" customWidth="1"/>
    <col min="6413" max="6413" width="4.88671875" style="22" bestFit="1" customWidth="1"/>
    <col min="6414" max="6414" width="8.33203125" style="22" bestFit="1" customWidth="1"/>
    <col min="6415" max="6415" width="11.6640625" style="22" customWidth="1"/>
    <col min="6416" max="6416" width="9" style="22" bestFit="1" customWidth="1"/>
    <col min="6417" max="6657" width="8.88671875" style="22"/>
    <col min="6658" max="6658" width="15.109375" style="22" customWidth="1"/>
    <col min="6659" max="6659" width="8" style="22" customWidth="1"/>
    <col min="6660" max="6660" width="6.33203125" style="22" bestFit="1" customWidth="1"/>
    <col min="6661" max="6661" width="6.33203125" style="22" customWidth="1"/>
    <col min="6662" max="6663" width="6.33203125" style="22" bestFit="1" customWidth="1"/>
    <col min="6664" max="6664" width="7.33203125" style="22" bestFit="1" customWidth="1"/>
    <col min="6665" max="6665" width="7.33203125" style="22" customWidth="1"/>
    <col min="6666" max="6666" width="7.33203125" style="22" bestFit="1" customWidth="1"/>
    <col min="6667" max="6667" width="4.109375" style="22" bestFit="1" customWidth="1"/>
    <col min="6668" max="6668" width="9.33203125" style="22" customWidth="1"/>
    <col min="6669" max="6669" width="4.88671875" style="22" bestFit="1" customWidth="1"/>
    <col min="6670" max="6670" width="8.33203125" style="22" bestFit="1" customWidth="1"/>
    <col min="6671" max="6671" width="11.6640625" style="22" customWidth="1"/>
    <col min="6672" max="6672" width="9" style="22" bestFit="1" customWidth="1"/>
    <col min="6673" max="6913" width="8.88671875" style="22"/>
    <col min="6914" max="6914" width="15.109375" style="22" customWidth="1"/>
    <col min="6915" max="6915" width="8" style="22" customWidth="1"/>
    <col min="6916" max="6916" width="6.33203125" style="22" bestFit="1" customWidth="1"/>
    <col min="6917" max="6917" width="6.33203125" style="22" customWidth="1"/>
    <col min="6918" max="6919" width="6.33203125" style="22" bestFit="1" customWidth="1"/>
    <col min="6920" max="6920" width="7.33203125" style="22" bestFit="1" customWidth="1"/>
    <col min="6921" max="6921" width="7.33203125" style="22" customWidth="1"/>
    <col min="6922" max="6922" width="7.33203125" style="22" bestFit="1" customWidth="1"/>
    <col min="6923" max="6923" width="4.109375" style="22" bestFit="1" customWidth="1"/>
    <col min="6924" max="6924" width="9.33203125" style="22" customWidth="1"/>
    <col min="6925" max="6925" width="4.88671875" style="22" bestFit="1" customWidth="1"/>
    <col min="6926" max="6926" width="8.33203125" style="22" bestFit="1" customWidth="1"/>
    <col min="6927" max="6927" width="11.6640625" style="22" customWidth="1"/>
    <col min="6928" max="6928" width="9" style="22" bestFit="1" customWidth="1"/>
    <col min="6929" max="7169" width="8.88671875" style="22"/>
    <col min="7170" max="7170" width="15.109375" style="22" customWidth="1"/>
    <col min="7171" max="7171" width="8" style="22" customWidth="1"/>
    <col min="7172" max="7172" width="6.33203125" style="22" bestFit="1" customWidth="1"/>
    <col min="7173" max="7173" width="6.33203125" style="22" customWidth="1"/>
    <col min="7174" max="7175" width="6.33203125" style="22" bestFit="1" customWidth="1"/>
    <col min="7176" max="7176" width="7.33203125" style="22" bestFit="1" customWidth="1"/>
    <col min="7177" max="7177" width="7.33203125" style="22" customWidth="1"/>
    <col min="7178" max="7178" width="7.33203125" style="22" bestFit="1" customWidth="1"/>
    <col min="7179" max="7179" width="4.109375" style="22" bestFit="1" customWidth="1"/>
    <col min="7180" max="7180" width="9.33203125" style="22" customWidth="1"/>
    <col min="7181" max="7181" width="4.88671875" style="22" bestFit="1" customWidth="1"/>
    <col min="7182" max="7182" width="8.33203125" style="22" bestFit="1" customWidth="1"/>
    <col min="7183" max="7183" width="11.6640625" style="22" customWidth="1"/>
    <col min="7184" max="7184" width="9" style="22" bestFit="1" customWidth="1"/>
    <col min="7185" max="7425" width="8.88671875" style="22"/>
    <col min="7426" max="7426" width="15.109375" style="22" customWidth="1"/>
    <col min="7427" max="7427" width="8" style="22" customWidth="1"/>
    <col min="7428" max="7428" width="6.33203125" style="22" bestFit="1" customWidth="1"/>
    <col min="7429" max="7429" width="6.33203125" style="22" customWidth="1"/>
    <col min="7430" max="7431" width="6.33203125" style="22" bestFit="1" customWidth="1"/>
    <col min="7432" max="7432" width="7.33203125" style="22" bestFit="1" customWidth="1"/>
    <col min="7433" max="7433" width="7.33203125" style="22" customWidth="1"/>
    <col min="7434" max="7434" width="7.33203125" style="22" bestFit="1" customWidth="1"/>
    <col min="7435" max="7435" width="4.109375" style="22" bestFit="1" customWidth="1"/>
    <col min="7436" max="7436" width="9.33203125" style="22" customWidth="1"/>
    <col min="7437" max="7437" width="4.88671875" style="22" bestFit="1" customWidth="1"/>
    <col min="7438" max="7438" width="8.33203125" style="22" bestFit="1" customWidth="1"/>
    <col min="7439" max="7439" width="11.6640625" style="22" customWidth="1"/>
    <col min="7440" max="7440" width="9" style="22" bestFit="1" customWidth="1"/>
    <col min="7441" max="7681" width="8.88671875" style="22"/>
    <col min="7682" max="7682" width="15.109375" style="22" customWidth="1"/>
    <col min="7683" max="7683" width="8" style="22" customWidth="1"/>
    <col min="7684" max="7684" width="6.33203125" style="22" bestFit="1" customWidth="1"/>
    <col min="7685" max="7685" width="6.33203125" style="22" customWidth="1"/>
    <col min="7686" max="7687" width="6.33203125" style="22" bestFit="1" customWidth="1"/>
    <col min="7688" max="7688" width="7.33203125" style="22" bestFit="1" customWidth="1"/>
    <col min="7689" max="7689" width="7.33203125" style="22" customWidth="1"/>
    <col min="7690" max="7690" width="7.33203125" style="22" bestFit="1" customWidth="1"/>
    <col min="7691" max="7691" width="4.109375" style="22" bestFit="1" customWidth="1"/>
    <col min="7692" max="7692" width="9.33203125" style="22" customWidth="1"/>
    <col min="7693" max="7693" width="4.88671875" style="22" bestFit="1" customWidth="1"/>
    <col min="7694" max="7694" width="8.33203125" style="22" bestFit="1" customWidth="1"/>
    <col min="7695" max="7695" width="11.6640625" style="22" customWidth="1"/>
    <col min="7696" max="7696" width="9" style="22" bestFit="1" customWidth="1"/>
    <col min="7697" max="7937" width="8.88671875" style="22"/>
    <col min="7938" max="7938" width="15.109375" style="22" customWidth="1"/>
    <col min="7939" max="7939" width="8" style="22" customWidth="1"/>
    <col min="7940" max="7940" width="6.33203125" style="22" bestFit="1" customWidth="1"/>
    <col min="7941" max="7941" width="6.33203125" style="22" customWidth="1"/>
    <col min="7942" max="7943" width="6.33203125" style="22" bestFit="1" customWidth="1"/>
    <col min="7944" max="7944" width="7.33203125" style="22" bestFit="1" customWidth="1"/>
    <col min="7945" max="7945" width="7.33203125" style="22" customWidth="1"/>
    <col min="7946" max="7946" width="7.33203125" style="22" bestFit="1" customWidth="1"/>
    <col min="7947" max="7947" width="4.109375" style="22" bestFit="1" customWidth="1"/>
    <col min="7948" max="7948" width="9.33203125" style="22" customWidth="1"/>
    <col min="7949" max="7949" width="4.88671875" style="22" bestFit="1" customWidth="1"/>
    <col min="7950" max="7950" width="8.33203125" style="22" bestFit="1" customWidth="1"/>
    <col min="7951" max="7951" width="11.6640625" style="22" customWidth="1"/>
    <col min="7952" max="7952" width="9" style="22" bestFit="1" customWidth="1"/>
    <col min="7953" max="8193" width="8.88671875" style="22"/>
    <col min="8194" max="8194" width="15.109375" style="22" customWidth="1"/>
    <col min="8195" max="8195" width="8" style="22" customWidth="1"/>
    <col min="8196" max="8196" width="6.33203125" style="22" bestFit="1" customWidth="1"/>
    <col min="8197" max="8197" width="6.33203125" style="22" customWidth="1"/>
    <col min="8198" max="8199" width="6.33203125" style="22" bestFit="1" customWidth="1"/>
    <col min="8200" max="8200" width="7.33203125" style="22" bestFit="1" customWidth="1"/>
    <col min="8201" max="8201" width="7.33203125" style="22" customWidth="1"/>
    <col min="8202" max="8202" width="7.33203125" style="22" bestFit="1" customWidth="1"/>
    <col min="8203" max="8203" width="4.109375" style="22" bestFit="1" customWidth="1"/>
    <col min="8204" max="8204" width="9.33203125" style="22" customWidth="1"/>
    <col min="8205" max="8205" width="4.88671875" style="22" bestFit="1" customWidth="1"/>
    <col min="8206" max="8206" width="8.33203125" style="22" bestFit="1" customWidth="1"/>
    <col min="8207" max="8207" width="11.6640625" style="22" customWidth="1"/>
    <col min="8208" max="8208" width="9" style="22" bestFit="1" customWidth="1"/>
    <col min="8209" max="8449" width="8.88671875" style="22"/>
    <col min="8450" max="8450" width="15.109375" style="22" customWidth="1"/>
    <col min="8451" max="8451" width="8" style="22" customWidth="1"/>
    <col min="8452" max="8452" width="6.33203125" style="22" bestFit="1" customWidth="1"/>
    <col min="8453" max="8453" width="6.33203125" style="22" customWidth="1"/>
    <col min="8454" max="8455" width="6.33203125" style="22" bestFit="1" customWidth="1"/>
    <col min="8456" max="8456" width="7.33203125" style="22" bestFit="1" customWidth="1"/>
    <col min="8457" max="8457" width="7.33203125" style="22" customWidth="1"/>
    <col min="8458" max="8458" width="7.33203125" style="22" bestFit="1" customWidth="1"/>
    <col min="8459" max="8459" width="4.109375" style="22" bestFit="1" customWidth="1"/>
    <col min="8460" max="8460" width="9.33203125" style="22" customWidth="1"/>
    <col min="8461" max="8461" width="4.88671875" style="22" bestFit="1" customWidth="1"/>
    <col min="8462" max="8462" width="8.33203125" style="22" bestFit="1" customWidth="1"/>
    <col min="8463" max="8463" width="11.6640625" style="22" customWidth="1"/>
    <col min="8464" max="8464" width="9" style="22" bestFit="1" customWidth="1"/>
    <col min="8465" max="8705" width="8.88671875" style="22"/>
    <col min="8706" max="8706" width="15.109375" style="22" customWidth="1"/>
    <col min="8707" max="8707" width="8" style="22" customWidth="1"/>
    <col min="8708" max="8708" width="6.33203125" style="22" bestFit="1" customWidth="1"/>
    <col min="8709" max="8709" width="6.33203125" style="22" customWidth="1"/>
    <col min="8710" max="8711" width="6.33203125" style="22" bestFit="1" customWidth="1"/>
    <col min="8712" max="8712" width="7.33203125" style="22" bestFit="1" customWidth="1"/>
    <col min="8713" max="8713" width="7.33203125" style="22" customWidth="1"/>
    <col min="8714" max="8714" width="7.33203125" style="22" bestFit="1" customWidth="1"/>
    <col min="8715" max="8715" width="4.109375" style="22" bestFit="1" customWidth="1"/>
    <col min="8716" max="8716" width="9.33203125" style="22" customWidth="1"/>
    <col min="8717" max="8717" width="4.88671875" style="22" bestFit="1" customWidth="1"/>
    <col min="8718" max="8718" width="8.33203125" style="22" bestFit="1" customWidth="1"/>
    <col min="8719" max="8719" width="11.6640625" style="22" customWidth="1"/>
    <col min="8720" max="8720" width="9" style="22" bestFit="1" customWidth="1"/>
    <col min="8721" max="8961" width="8.88671875" style="22"/>
    <col min="8962" max="8962" width="15.109375" style="22" customWidth="1"/>
    <col min="8963" max="8963" width="8" style="22" customWidth="1"/>
    <col min="8964" max="8964" width="6.33203125" style="22" bestFit="1" customWidth="1"/>
    <col min="8965" max="8965" width="6.33203125" style="22" customWidth="1"/>
    <col min="8966" max="8967" width="6.33203125" style="22" bestFit="1" customWidth="1"/>
    <col min="8968" max="8968" width="7.33203125" style="22" bestFit="1" customWidth="1"/>
    <col min="8969" max="8969" width="7.33203125" style="22" customWidth="1"/>
    <col min="8970" max="8970" width="7.33203125" style="22" bestFit="1" customWidth="1"/>
    <col min="8971" max="8971" width="4.109375" style="22" bestFit="1" customWidth="1"/>
    <col min="8972" max="8972" width="9.33203125" style="22" customWidth="1"/>
    <col min="8973" max="8973" width="4.88671875" style="22" bestFit="1" customWidth="1"/>
    <col min="8974" max="8974" width="8.33203125" style="22" bestFit="1" customWidth="1"/>
    <col min="8975" max="8975" width="11.6640625" style="22" customWidth="1"/>
    <col min="8976" max="8976" width="9" style="22" bestFit="1" customWidth="1"/>
    <col min="8977" max="9217" width="8.88671875" style="22"/>
    <col min="9218" max="9218" width="15.109375" style="22" customWidth="1"/>
    <col min="9219" max="9219" width="8" style="22" customWidth="1"/>
    <col min="9220" max="9220" width="6.33203125" style="22" bestFit="1" customWidth="1"/>
    <col min="9221" max="9221" width="6.33203125" style="22" customWidth="1"/>
    <col min="9222" max="9223" width="6.33203125" style="22" bestFit="1" customWidth="1"/>
    <col min="9224" max="9224" width="7.33203125" style="22" bestFit="1" customWidth="1"/>
    <col min="9225" max="9225" width="7.33203125" style="22" customWidth="1"/>
    <col min="9226" max="9226" width="7.33203125" style="22" bestFit="1" customWidth="1"/>
    <col min="9227" max="9227" width="4.109375" style="22" bestFit="1" customWidth="1"/>
    <col min="9228" max="9228" width="9.33203125" style="22" customWidth="1"/>
    <col min="9229" max="9229" width="4.88671875" style="22" bestFit="1" customWidth="1"/>
    <col min="9230" max="9230" width="8.33203125" style="22" bestFit="1" customWidth="1"/>
    <col min="9231" max="9231" width="11.6640625" style="22" customWidth="1"/>
    <col min="9232" max="9232" width="9" style="22" bestFit="1" customWidth="1"/>
    <col min="9233" max="9473" width="8.88671875" style="22"/>
    <col min="9474" max="9474" width="15.109375" style="22" customWidth="1"/>
    <col min="9475" max="9475" width="8" style="22" customWidth="1"/>
    <col min="9476" max="9476" width="6.33203125" style="22" bestFit="1" customWidth="1"/>
    <col min="9477" max="9477" width="6.33203125" style="22" customWidth="1"/>
    <col min="9478" max="9479" width="6.33203125" style="22" bestFit="1" customWidth="1"/>
    <col min="9480" max="9480" width="7.33203125" style="22" bestFit="1" customWidth="1"/>
    <col min="9481" max="9481" width="7.33203125" style="22" customWidth="1"/>
    <col min="9482" max="9482" width="7.33203125" style="22" bestFit="1" customWidth="1"/>
    <col min="9483" max="9483" width="4.109375" style="22" bestFit="1" customWidth="1"/>
    <col min="9484" max="9484" width="9.33203125" style="22" customWidth="1"/>
    <col min="9485" max="9485" width="4.88671875" style="22" bestFit="1" customWidth="1"/>
    <col min="9486" max="9486" width="8.33203125" style="22" bestFit="1" customWidth="1"/>
    <col min="9487" max="9487" width="11.6640625" style="22" customWidth="1"/>
    <col min="9488" max="9488" width="9" style="22" bestFit="1" customWidth="1"/>
    <col min="9489" max="9729" width="8.88671875" style="22"/>
    <col min="9730" max="9730" width="15.109375" style="22" customWidth="1"/>
    <col min="9731" max="9731" width="8" style="22" customWidth="1"/>
    <col min="9732" max="9732" width="6.33203125" style="22" bestFit="1" customWidth="1"/>
    <col min="9733" max="9733" width="6.33203125" style="22" customWidth="1"/>
    <col min="9734" max="9735" width="6.33203125" style="22" bestFit="1" customWidth="1"/>
    <col min="9736" max="9736" width="7.33203125" style="22" bestFit="1" customWidth="1"/>
    <col min="9737" max="9737" width="7.33203125" style="22" customWidth="1"/>
    <col min="9738" max="9738" width="7.33203125" style="22" bestFit="1" customWidth="1"/>
    <col min="9739" max="9739" width="4.109375" style="22" bestFit="1" customWidth="1"/>
    <col min="9740" max="9740" width="9.33203125" style="22" customWidth="1"/>
    <col min="9741" max="9741" width="4.88671875" style="22" bestFit="1" customWidth="1"/>
    <col min="9742" max="9742" width="8.33203125" style="22" bestFit="1" customWidth="1"/>
    <col min="9743" max="9743" width="11.6640625" style="22" customWidth="1"/>
    <col min="9744" max="9744" width="9" style="22" bestFit="1" customWidth="1"/>
    <col min="9745" max="9985" width="8.88671875" style="22"/>
    <col min="9986" max="9986" width="15.109375" style="22" customWidth="1"/>
    <col min="9987" max="9987" width="8" style="22" customWidth="1"/>
    <col min="9988" max="9988" width="6.33203125" style="22" bestFit="1" customWidth="1"/>
    <col min="9989" max="9989" width="6.33203125" style="22" customWidth="1"/>
    <col min="9990" max="9991" width="6.33203125" style="22" bestFit="1" customWidth="1"/>
    <col min="9992" max="9992" width="7.33203125" style="22" bestFit="1" customWidth="1"/>
    <col min="9993" max="9993" width="7.33203125" style="22" customWidth="1"/>
    <col min="9994" max="9994" width="7.33203125" style="22" bestFit="1" customWidth="1"/>
    <col min="9995" max="9995" width="4.109375" style="22" bestFit="1" customWidth="1"/>
    <col min="9996" max="9996" width="9.33203125" style="22" customWidth="1"/>
    <col min="9997" max="9997" width="4.88671875" style="22" bestFit="1" customWidth="1"/>
    <col min="9998" max="9998" width="8.33203125" style="22" bestFit="1" customWidth="1"/>
    <col min="9999" max="9999" width="11.6640625" style="22" customWidth="1"/>
    <col min="10000" max="10000" width="9" style="22" bestFit="1" customWidth="1"/>
    <col min="10001" max="10241" width="8.88671875" style="22"/>
    <col min="10242" max="10242" width="15.109375" style="22" customWidth="1"/>
    <col min="10243" max="10243" width="8" style="22" customWidth="1"/>
    <col min="10244" max="10244" width="6.33203125" style="22" bestFit="1" customWidth="1"/>
    <col min="10245" max="10245" width="6.33203125" style="22" customWidth="1"/>
    <col min="10246" max="10247" width="6.33203125" style="22" bestFit="1" customWidth="1"/>
    <col min="10248" max="10248" width="7.33203125" style="22" bestFit="1" customWidth="1"/>
    <col min="10249" max="10249" width="7.33203125" style="22" customWidth="1"/>
    <col min="10250" max="10250" width="7.33203125" style="22" bestFit="1" customWidth="1"/>
    <col min="10251" max="10251" width="4.109375" style="22" bestFit="1" customWidth="1"/>
    <col min="10252" max="10252" width="9.33203125" style="22" customWidth="1"/>
    <col min="10253" max="10253" width="4.88671875" style="22" bestFit="1" customWidth="1"/>
    <col min="10254" max="10254" width="8.33203125" style="22" bestFit="1" customWidth="1"/>
    <col min="10255" max="10255" width="11.6640625" style="22" customWidth="1"/>
    <col min="10256" max="10256" width="9" style="22" bestFit="1" customWidth="1"/>
    <col min="10257" max="10497" width="8.88671875" style="22"/>
    <col min="10498" max="10498" width="15.109375" style="22" customWidth="1"/>
    <col min="10499" max="10499" width="8" style="22" customWidth="1"/>
    <col min="10500" max="10500" width="6.33203125" style="22" bestFit="1" customWidth="1"/>
    <col min="10501" max="10501" width="6.33203125" style="22" customWidth="1"/>
    <col min="10502" max="10503" width="6.33203125" style="22" bestFit="1" customWidth="1"/>
    <col min="10504" max="10504" width="7.33203125" style="22" bestFit="1" customWidth="1"/>
    <col min="10505" max="10505" width="7.33203125" style="22" customWidth="1"/>
    <col min="10506" max="10506" width="7.33203125" style="22" bestFit="1" customWidth="1"/>
    <col min="10507" max="10507" width="4.109375" style="22" bestFit="1" customWidth="1"/>
    <col min="10508" max="10508" width="9.33203125" style="22" customWidth="1"/>
    <col min="10509" max="10509" width="4.88671875" style="22" bestFit="1" customWidth="1"/>
    <col min="10510" max="10510" width="8.33203125" style="22" bestFit="1" customWidth="1"/>
    <col min="10511" max="10511" width="11.6640625" style="22" customWidth="1"/>
    <col min="10512" max="10512" width="9" style="22" bestFit="1" customWidth="1"/>
    <col min="10513" max="10753" width="8.88671875" style="22"/>
    <col min="10754" max="10754" width="15.109375" style="22" customWidth="1"/>
    <col min="10755" max="10755" width="8" style="22" customWidth="1"/>
    <col min="10756" max="10756" width="6.33203125" style="22" bestFit="1" customWidth="1"/>
    <col min="10757" max="10757" width="6.33203125" style="22" customWidth="1"/>
    <col min="10758" max="10759" width="6.33203125" style="22" bestFit="1" customWidth="1"/>
    <col min="10760" max="10760" width="7.33203125" style="22" bestFit="1" customWidth="1"/>
    <col min="10761" max="10761" width="7.33203125" style="22" customWidth="1"/>
    <col min="10762" max="10762" width="7.33203125" style="22" bestFit="1" customWidth="1"/>
    <col min="10763" max="10763" width="4.109375" style="22" bestFit="1" customWidth="1"/>
    <col min="10764" max="10764" width="9.33203125" style="22" customWidth="1"/>
    <col min="10765" max="10765" width="4.88671875" style="22" bestFit="1" customWidth="1"/>
    <col min="10766" max="10766" width="8.33203125" style="22" bestFit="1" customWidth="1"/>
    <col min="10767" max="10767" width="11.6640625" style="22" customWidth="1"/>
    <col min="10768" max="10768" width="9" style="22" bestFit="1" customWidth="1"/>
    <col min="10769" max="11009" width="8.88671875" style="22"/>
    <col min="11010" max="11010" width="15.109375" style="22" customWidth="1"/>
    <col min="11011" max="11011" width="8" style="22" customWidth="1"/>
    <col min="11012" max="11012" width="6.33203125" style="22" bestFit="1" customWidth="1"/>
    <col min="11013" max="11013" width="6.33203125" style="22" customWidth="1"/>
    <col min="11014" max="11015" width="6.33203125" style="22" bestFit="1" customWidth="1"/>
    <col min="11016" max="11016" width="7.33203125" style="22" bestFit="1" customWidth="1"/>
    <col min="11017" max="11017" width="7.33203125" style="22" customWidth="1"/>
    <col min="11018" max="11018" width="7.33203125" style="22" bestFit="1" customWidth="1"/>
    <col min="11019" max="11019" width="4.109375" style="22" bestFit="1" customWidth="1"/>
    <col min="11020" max="11020" width="9.33203125" style="22" customWidth="1"/>
    <col min="11021" max="11021" width="4.88671875" style="22" bestFit="1" customWidth="1"/>
    <col min="11022" max="11022" width="8.33203125" style="22" bestFit="1" customWidth="1"/>
    <col min="11023" max="11023" width="11.6640625" style="22" customWidth="1"/>
    <col min="11024" max="11024" width="9" style="22" bestFit="1" customWidth="1"/>
    <col min="11025" max="11265" width="8.88671875" style="22"/>
    <col min="11266" max="11266" width="15.109375" style="22" customWidth="1"/>
    <col min="11267" max="11267" width="8" style="22" customWidth="1"/>
    <col min="11268" max="11268" width="6.33203125" style="22" bestFit="1" customWidth="1"/>
    <col min="11269" max="11269" width="6.33203125" style="22" customWidth="1"/>
    <col min="11270" max="11271" width="6.33203125" style="22" bestFit="1" customWidth="1"/>
    <col min="11272" max="11272" width="7.33203125" style="22" bestFit="1" customWidth="1"/>
    <col min="11273" max="11273" width="7.33203125" style="22" customWidth="1"/>
    <col min="11274" max="11274" width="7.33203125" style="22" bestFit="1" customWidth="1"/>
    <col min="11275" max="11275" width="4.109375" style="22" bestFit="1" customWidth="1"/>
    <col min="11276" max="11276" width="9.33203125" style="22" customWidth="1"/>
    <col min="11277" max="11277" width="4.88671875" style="22" bestFit="1" customWidth="1"/>
    <col min="11278" max="11278" width="8.33203125" style="22" bestFit="1" customWidth="1"/>
    <col min="11279" max="11279" width="11.6640625" style="22" customWidth="1"/>
    <col min="11280" max="11280" width="9" style="22" bestFit="1" customWidth="1"/>
    <col min="11281" max="11521" width="8.88671875" style="22"/>
    <col min="11522" max="11522" width="15.109375" style="22" customWidth="1"/>
    <col min="11523" max="11523" width="8" style="22" customWidth="1"/>
    <col min="11524" max="11524" width="6.33203125" style="22" bestFit="1" customWidth="1"/>
    <col min="11525" max="11525" width="6.33203125" style="22" customWidth="1"/>
    <col min="11526" max="11527" width="6.33203125" style="22" bestFit="1" customWidth="1"/>
    <col min="11528" max="11528" width="7.33203125" style="22" bestFit="1" customWidth="1"/>
    <col min="11529" max="11529" width="7.33203125" style="22" customWidth="1"/>
    <col min="11530" max="11530" width="7.33203125" style="22" bestFit="1" customWidth="1"/>
    <col min="11531" max="11531" width="4.109375" style="22" bestFit="1" customWidth="1"/>
    <col min="11532" max="11532" width="9.33203125" style="22" customWidth="1"/>
    <col min="11533" max="11533" width="4.88671875" style="22" bestFit="1" customWidth="1"/>
    <col min="11534" max="11534" width="8.33203125" style="22" bestFit="1" customWidth="1"/>
    <col min="11535" max="11535" width="11.6640625" style="22" customWidth="1"/>
    <col min="11536" max="11536" width="9" style="22" bestFit="1" customWidth="1"/>
    <col min="11537" max="11777" width="8.88671875" style="22"/>
    <col min="11778" max="11778" width="15.109375" style="22" customWidth="1"/>
    <col min="11779" max="11779" width="8" style="22" customWidth="1"/>
    <col min="11780" max="11780" width="6.33203125" style="22" bestFit="1" customWidth="1"/>
    <col min="11781" max="11781" width="6.33203125" style="22" customWidth="1"/>
    <col min="11782" max="11783" width="6.33203125" style="22" bestFit="1" customWidth="1"/>
    <col min="11784" max="11784" width="7.33203125" style="22" bestFit="1" customWidth="1"/>
    <col min="11785" max="11785" width="7.33203125" style="22" customWidth="1"/>
    <col min="11786" max="11786" width="7.33203125" style="22" bestFit="1" customWidth="1"/>
    <col min="11787" max="11787" width="4.109375" style="22" bestFit="1" customWidth="1"/>
    <col min="11788" max="11788" width="9.33203125" style="22" customWidth="1"/>
    <col min="11789" max="11789" width="4.88671875" style="22" bestFit="1" customWidth="1"/>
    <col min="11790" max="11790" width="8.33203125" style="22" bestFit="1" customWidth="1"/>
    <col min="11791" max="11791" width="11.6640625" style="22" customWidth="1"/>
    <col min="11792" max="11792" width="9" style="22" bestFit="1" customWidth="1"/>
    <col min="11793" max="12033" width="8.88671875" style="22"/>
    <col min="12034" max="12034" width="15.109375" style="22" customWidth="1"/>
    <col min="12035" max="12035" width="8" style="22" customWidth="1"/>
    <col min="12036" max="12036" width="6.33203125" style="22" bestFit="1" customWidth="1"/>
    <col min="12037" max="12037" width="6.33203125" style="22" customWidth="1"/>
    <col min="12038" max="12039" width="6.33203125" style="22" bestFit="1" customWidth="1"/>
    <col min="12040" max="12040" width="7.33203125" style="22" bestFit="1" customWidth="1"/>
    <col min="12041" max="12041" width="7.33203125" style="22" customWidth="1"/>
    <col min="12042" max="12042" width="7.33203125" style="22" bestFit="1" customWidth="1"/>
    <col min="12043" max="12043" width="4.109375" style="22" bestFit="1" customWidth="1"/>
    <col min="12044" max="12044" width="9.33203125" style="22" customWidth="1"/>
    <col min="12045" max="12045" width="4.88671875" style="22" bestFit="1" customWidth="1"/>
    <col min="12046" max="12046" width="8.33203125" style="22" bestFit="1" customWidth="1"/>
    <col min="12047" max="12047" width="11.6640625" style="22" customWidth="1"/>
    <col min="12048" max="12048" width="9" style="22" bestFit="1" customWidth="1"/>
    <col min="12049" max="12289" width="8.88671875" style="22"/>
    <col min="12290" max="12290" width="15.109375" style="22" customWidth="1"/>
    <col min="12291" max="12291" width="8" style="22" customWidth="1"/>
    <col min="12292" max="12292" width="6.33203125" style="22" bestFit="1" customWidth="1"/>
    <col min="12293" max="12293" width="6.33203125" style="22" customWidth="1"/>
    <col min="12294" max="12295" width="6.33203125" style="22" bestFit="1" customWidth="1"/>
    <col min="12296" max="12296" width="7.33203125" style="22" bestFit="1" customWidth="1"/>
    <col min="12297" max="12297" width="7.33203125" style="22" customWidth="1"/>
    <col min="12298" max="12298" width="7.33203125" style="22" bestFit="1" customWidth="1"/>
    <col min="12299" max="12299" width="4.109375" style="22" bestFit="1" customWidth="1"/>
    <col min="12300" max="12300" width="9.33203125" style="22" customWidth="1"/>
    <col min="12301" max="12301" width="4.88671875" style="22" bestFit="1" customWidth="1"/>
    <col min="12302" max="12302" width="8.33203125" style="22" bestFit="1" customWidth="1"/>
    <col min="12303" max="12303" width="11.6640625" style="22" customWidth="1"/>
    <col min="12304" max="12304" width="9" style="22" bestFit="1" customWidth="1"/>
    <col min="12305" max="12545" width="8.88671875" style="22"/>
    <col min="12546" max="12546" width="15.109375" style="22" customWidth="1"/>
    <col min="12547" max="12547" width="8" style="22" customWidth="1"/>
    <col min="12548" max="12548" width="6.33203125" style="22" bestFit="1" customWidth="1"/>
    <col min="12549" max="12549" width="6.33203125" style="22" customWidth="1"/>
    <col min="12550" max="12551" width="6.33203125" style="22" bestFit="1" customWidth="1"/>
    <col min="12552" max="12552" width="7.33203125" style="22" bestFit="1" customWidth="1"/>
    <col min="12553" max="12553" width="7.33203125" style="22" customWidth="1"/>
    <col min="12554" max="12554" width="7.33203125" style="22" bestFit="1" customWidth="1"/>
    <col min="12555" max="12555" width="4.109375" style="22" bestFit="1" customWidth="1"/>
    <col min="12556" max="12556" width="9.33203125" style="22" customWidth="1"/>
    <col min="12557" max="12557" width="4.88671875" style="22" bestFit="1" customWidth="1"/>
    <col min="12558" max="12558" width="8.33203125" style="22" bestFit="1" customWidth="1"/>
    <col min="12559" max="12559" width="11.6640625" style="22" customWidth="1"/>
    <col min="12560" max="12560" width="9" style="22" bestFit="1" customWidth="1"/>
    <col min="12561" max="12801" width="8.88671875" style="22"/>
    <col min="12802" max="12802" width="15.109375" style="22" customWidth="1"/>
    <col min="12803" max="12803" width="8" style="22" customWidth="1"/>
    <col min="12804" max="12804" width="6.33203125" style="22" bestFit="1" customWidth="1"/>
    <col min="12805" max="12805" width="6.33203125" style="22" customWidth="1"/>
    <col min="12806" max="12807" width="6.33203125" style="22" bestFit="1" customWidth="1"/>
    <col min="12808" max="12808" width="7.33203125" style="22" bestFit="1" customWidth="1"/>
    <col min="12809" max="12809" width="7.33203125" style="22" customWidth="1"/>
    <col min="12810" max="12810" width="7.33203125" style="22" bestFit="1" customWidth="1"/>
    <col min="12811" max="12811" width="4.109375" style="22" bestFit="1" customWidth="1"/>
    <col min="12812" max="12812" width="9.33203125" style="22" customWidth="1"/>
    <col min="12813" max="12813" width="4.88671875" style="22" bestFit="1" customWidth="1"/>
    <col min="12814" max="12814" width="8.33203125" style="22" bestFit="1" customWidth="1"/>
    <col min="12815" max="12815" width="11.6640625" style="22" customWidth="1"/>
    <col min="12816" max="12816" width="9" style="22" bestFit="1" customWidth="1"/>
    <col min="12817" max="13057" width="8.88671875" style="22"/>
    <col min="13058" max="13058" width="15.109375" style="22" customWidth="1"/>
    <col min="13059" max="13059" width="8" style="22" customWidth="1"/>
    <col min="13060" max="13060" width="6.33203125" style="22" bestFit="1" customWidth="1"/>
    <col min="13061" max="13061" width="6.33203125" style="22" customWidth="1"/>
    <col min="13062" max="13063" width="6.33203125" style="22" bestFit="1" customWidth="1"/>
    <col min="13064" max="13064" width="7.33203125" style="22" bestFit="1" customWidth="1"/>
    <col min="13065" max="13065" width="7.33203125" style="22" customWidth="1"/>
    <col min="13066" max="13066" width="7.33203125" style="22" bestFit="1" customWidth="1"/>
    <col min="13067" max="13067" width="4.109375" style="22" bestFit="1" customWidth="1"/>
    <col min="13068" max="13068" width="9.33203125" style="22" customWidth="1"/>
    <col min="13069" max="13069" width="4.88671875" style="22" bestFit="1" customWidth="1"/>
    <col min="13070" max="13070" width="8.33203125" style="22" bestFit="1" customWidth="1"/>
    <col min="13071" max="13071" width="11.6640625" style="22" customWidth="1"/>
    <col min="13072" max="13072" width="9" style="22" bestFit="1" customWidth="1"/>
    <col min="13073" max="13313" width="8.88671875" style="22"/>
    <col min="13314" max="13314" width="15.109375" style="22" customWidth="1"/>
    <col min="13315" max="13315" width="8" style="22" customWidth="1"/>
    <col min="13316" max="13316" width="6.33203125" style="22" bestFit="1" customWidth="1"/>
    <col min="13317" max="13317" width="6.33203125" style="22" customWidth="1"/>
    <col min="13318" max="13319" width="6.33203125" style="22" bestFit="1" customWidth="1"/>
    <col min="13320" max="13320" width="7.33203125" style="22" bestFit="1" customWidth="1"/>
    <col min="13321" max="13321" width="7.33203125" style="22" customWidth="1"/>
    <col min="13322" max="13322" width="7.33203125" style="22" bestFit="1" customWidth="1"/>
    <col min="13323" max="13323" width="4.109375" style="22" bestFit="1" customWidth="1"/>
    <col min="13324" max="13324" width="9.33203125" style="22" customWidth="1"/>
    <col min="13325" max="13325" width="4.88671875" style="22" bestFit="1" customWidth="1"/>
    <col min="13326" max="13326" width="8.33203125" style="22" bestFit="1" customWidth="1"/>
    <col min="13327" max="13327" width="11.6640625" style="22" customWidth="1"/>
    <col min="13328" max="13328" width="9" style="22" bestFit="1" customWidth="1"/>
    <col min="13329" max="13569" width="8.88671875" style="22"/>
    <col min="13570" max="13570" width="15.109375" style="22" customWidth="1"/>
    <col min="13571" max="13571" width="8" style="22" customWidth="1"/>
    <col min="13572" max="13572" width="6.33203125" style="22" bestFit="1" customWidth="1"/>
    <col min="13573" max="13573" width="6.33203125" style="22" customWidth="1"/>
    <col min="13574" max="13575" width="6.33203125" style="22" bestFit="1" customWidth="1"/>
    <col min="13576" max="13576" width="7.33203125" style="22" bestFit="1" customWidth="1"/>
    <col min="13577" max="13577" width="7.33203125" style="22" customWidth="1"/>
    <col min="13578" max="13578" width="7.33203125" style="22" bestFit="1" customWidth="1"/>
    <col min="13579" max="13579" width="4.109375" style="22" bestFit="1" customWidth="1"/>
    <col min="13580" max="13580" width="9.33203125" style="22" customWidth="1"/>
    <col min="13581" max="13581" width="4.88671875" style="22" bestFit="1" customWidth="1"/>
    <col min="13582" max="13582" width="8.33203125" style="22" bestFit="1" customWidth="1"/>
    <col min="13583" max="13583" width="11.6640625" style="22" customWidth="1"/>
    <col min="13584" max="13584" width="9" style="22" bestFit="1" customWidth="1"/>
    <col min="13585" max="13825" width="8.88671875" style="22"/>
    <col min="13826" max="13826" width="15.109375" style="22" customWidth="1"/>
    <col min="13827" max="13827" width="8" style="22" customWidth="1"/>
    <col min="13828" max="13828" width="6.33203125" style="22" bestFit="1" customWidth="1"/>
    <col min="13829" max="13829" width="6.33203125" style="22" customWidth="1"/>
    <col min="13830" max="13831" width="6.33203125" style="22" bestFit="1" customWidth="1"/>
    <col min="13832" max="13832" width="7.33203125" style="22" bestFit="1" customWidth="1"/>
    <col min="13833" max="13833" width="7.33203125" style="22" customWidth="1"/>
    <col min="13834" max="13834" width="7.33203125" style="22" bestFit="1" customWidth="1"/>
    <col min="13835" max="13835" width="4.109375" style="22" bestFit="1" customWidth="1"/>
    <col min="13836" max="13836" width="9.33203125" style="22" customWidth="1"/>
    <col min="13837" max="13837" width="4.88671875" style="22" bestFit="1" customWidth="1"/>
    <col min="13838" max="13838" width="8.33203125" style="22" bestFit="1" customWidth="1"/>
    <col min="13839" max="13839" width="11.6640625" style="22" customWidth="1"/>
    <col min="13840" max="13840" width="9" style="22" bestFit="1" customWidth="1"/>
    <col min="13841" max="14081" width="8.88671875" style="22"/>
    <col min="14082" max="14082" width="15.109375" style="22" customWidth="1"/>
    <col min="14083" max="14083" width="8" style="22" customWidth="1"/>
    <col min="14084" max="14084" width="6.33203125" style="22" bestFit="1" customWidth="1"/>
    <col min="14085" max="14085" width="6.33203125" style="22" customWidth="1"/>
    <col min="14086" max="14087" width="6.33203125" style="22" bestFit="1" customWidth="1"/>
    <col min="14088" max="14088" width="7.33203125" style="22" bestFit="1" customWidth="1"/>
    <col min="14089" max="14089" width="7.33203125" style="22" customWidth="1"/>
    <col min="14090" max="14090" width="7.33203125" style="22" bestFit="1" customWidth="1"/>
    <col min="14091" max="14091" width="4.109375" style="22" bestFit="1" customWidth="1"/>
    <col min="14092" max="14092" width="9.33203125" style="22" customWidth="1"/>
    <col min="14093" max="14093" width="4.88671875" style="22" bestFit="1" customWidth="1"/>
    <col min="14094" max="14094" width="8.33203125" style="22" bestFit="1" customWidth="1"/>
    <col min="14095" max="14095" width="11.6640625" style="22" customWidth="1"/>
    <col min="14096" max="14096" width="9" style="22" bestFit="1" customWidth="1"/>
    <col min="14097" max="14337" width="8.88671875" style="22"/>
    <col min="14338" max="14338" width="15.109375" style="22" customWidth="1"/>
    <col min="14339" max="14339" width="8" style="22" customWidth="1"/>
    <col min="14340" max="14340" width="6.33203125" style="22" bestFit="1" customWidth="1"/>
    <col min="14341" max="14341" width="6.33203125" style="22" customWidth="1"/>
    <col min="14342" max="14343" width="6.33203125" style="22" bestFit="1" customWidth="1"/>
    <col min="14344" max="14344" width="7.33203125" style="22" bestFit="1" customWidth="1"/>
    <col min="14345" max="14345" width="7.33203125" style="22" customWidth="1"/>
    <col min="14346" max="14346" width="7.33203125" style="22" bestFit="1" customWidth="1"/>
    <col min="14347" max="14347" width="4.109375" style="22" bestFit="1" customWidth="1"/>
    <col min="14348" max="14348" width="9.33203125" style="22" customWidth="1"/>
    <col min="14349" max="14349" width="4.88671875" style="22" bestFit="1" customWidth="1"/>
    <col min="14350" max="14350" width="8.33203125" style="22" bestFit="1" customWidth="1"/>
    <col min="14351" max="14351" width="11.6640625" style="22" customWidth="1"/>
    <col min="14352" max="14352" width="9" style="22" bestFit="1" customWidth="1"/>
    <col min="14353" max="14593" width="8.88671875" style="22"/>
    <col min="14594" max="14594" width="15.109375" style="22" customWidth="1"/>
    <col min="14595" max="14595" width="8" style="22" customWidth="1"/>
    <col min="14596" max="14596" width="6.33203125" style="22" bestFit="1" customWidth="1"/>
    <col min="14597" max="14597" width="6.33203125" style="22" customWidth="1"/>
    <col min="14598" max="14599" width="6.33203125" style="22" bestFit="1" customWidth="1"/>
    <col min="14600" max="14600" width="7.33203125" style="22" bestFit="1" customWidth="1"/>
    <col min="14601" max="14601" width="7.33203125" style="22" customWidth="1"/>
    <col min="14602" max="14602" width="7.33203125" style="22" bestFit="1" customWidth="1"/>
    <col min="14603" max="14603" width="4.109375" style="22" bestFit="1" customWidth="1"/>
    <col min="14604" max="14604" width="9.33203125" style="22" customWidth="1"/>
    <col min="14605" max="14605" width="4.88671875" style="22" bestFit="1" customWidth="1"/>
    <col min="14606" max="14606" width="8.33203125" style="22" bestFit="1" customWidth="1"/>
    <col min="14607" max="14607" width="11.6640625" style="22" customWidth="1"/>
    <col min="14608" max="14608" width="9" style="22" bestFit="1" customWidth="1"/>
    <col min="14609" max="14849" width="8.88671875" style="22"/>
    <col min="14850" max="14850" width="15.109375" style="22" customWidth="1"/>
    <col min="14851" max="14851" width="8" style="22" customWidth="1"/>
    <col min="14852" max="14852" width="6.33203125" style="22" bestFit="1" customWidth="1"/>
    <col min="14853" max="14853" width="6.33203125" style="22" customWidth="1"/>
    <col min="14854" max="14855" width="6.33203125" style="22" bestFit="1" customWidth="1"/>
    <col min="14856" max="14856" width="7.33203125" style="22" bestFit="1" customWidth="1"/>
    <col min="14857" max="14857" width="7.33203125" style="22" customWidth="1"/>
    <col min="14858" max="14858" width="7.33203125" style="22" bestFit="1" customWidth="1"/>
    <col min="14859" max="14859" width="4.109375" style="22" bestFit="1" customWidth="1"/>
    <col min="14860" max="14860" width="9.33203125" style="22" customWidth="1"/>
    <col min="14861" max="14861" width="4.88671875" style="22" bestFit="1" customWidth="1"/>
    <col min="14862" max="14862" width="8.33203125" style="22" bestFit="1" customWidth="1"/>
    <col min="14863" max="14863" width="11.6640625" style="22" customWidth="1"/>
    <col min="14864" max="14864" width="9" style="22" bestFit="1" customWidth="1"/>
    <col min="14865" max="15105" width="8.88671875" style="22"/>
    <col min="15106" max="15106" width="15.109375" style="22" customWidth="1"/>
    <col min="15107" max="15107" width="8" style="22" customWidth="1"/>
    <col min="15108" max="15108" width="6.33203125" style="22" bestFit="1" customWidth="1"/>
    <col min="15109" max="15109" width="6.33203125" style="22" customWidth="1"/>
    <col min="15110" max="15111" width="6.33203125" style="22" bestFit="1" customWidth="1"/>
    <col min="15112" max="15112" width="7.33203125" style="22" bestFit="1" customWidth="1"/>
    <col min="15113" max="15113" width="7.33203125" style="22" customWidth="1"/>
    <col min="15114" max="15114" width="7.33203125" style="22" bestFit="1" customWidth="1"/>
    <col min="15115" max="15115" width="4.109375" style="22" bestFit="1" customWidth="1"/>
    <col min="15116" max="15116" width="9.33203125" style="22" customWidth="1"/>
    <col min="15117" max="15117" width="4.88671875" style="22" bestFit="1" customWidth="1"/>
    <col min="15118" max="15118" width="8.33203125" style="22" bestFit="1" customWidth="1"/>
    <col min="15119" max="15119" width="11.6640625" style="22" customWidth="1"/>
    <col min="15120" max="15120" width="9" style="22" bestFit="1" customWidth="1"/>
    <col min="15121" max="15361" width="8.88671875" style="22"/>
    <col min="15362" max="15362" width="15.109375" style="22" customWidth="1"/>
    <col min="15363" max="15363" width="8" style="22" customWidth="1"/>
    <col min="15364" max="15364" width="6.33203125" style="22" bestFit="1" customWidth="1"/>
    <col min="15365" max="15365" width="6.33203125" style="22" customWidth="1"/>
    <col min="15366" max="15367" width="6.33203125" style="22" bestFit="1" customWidth="1"/>
    <col min="15368" max="15368" width="7.33203125" style="22" bestFit="1" customWidth="1"/>
    <col min="15369" max="15369" width="7.33203125" style="22" customWidth="1"/>
    <col min="15370" max="15370" width="7.33203125" style="22" bestFit="1" customWidth="1"/>
    <col min="15371" max="15371" width="4.109375" style="22" bestFit="1" customWidth="1"/>
    <col min="15372" max="15372" width="9.33203125" style="22" customWidth="1"/>
    <col min="15373" max="15373" width="4.88671875" style="22" bestFit="1" customWidth="1"/>
    <col min="15374" max="15374" width="8.33203125" style="22" bestFit="1" customWidth="1"/>
    <col min="15375" max="15375" width="11.6640625" style="22" customWidth="1"/>
    <col min="15376" max="15376" width="9" style="22" bestFit="1" customWidth="1"/>
    <col min="15377" max="15617" width="8.88671875" style="22"/>
    <col min="15618" max="15618" width="15.109375" style="22" customWidth="1"/>
    <col min="15619" max="15619" width="8" style="22" customWidth="1"/>
    <col min="15620" max="15620" width="6.33203125" style="22" bestFit="1" customWidth="1"/>
    <col min="15621" max="15621" width="6.33203125" style="22" customWidth="1"/>
    <col min="15622" max="15623" width="6.33203125" style="22" bestFit="1" customWidth="1"/>
    <col min="15624" max="15624" width="7.33203125" style="22" bestFit="1" customWidth="1"/>
    <col min="15625" max="15625" width="7.33203125" style="22" customWidth="1"/>
    <col min="15626" max="15626" width="7.33203125" style="22" bestFit="1" customWidth="1"/>
    <col min="15627" max="15627" width="4.109375" style="22" bestFit="1" customWidth="1"/>
    <col min="15628" max="15628" width="9.33203125" style="22" customWidth="1"/>
    <col min="15629" max="15629" width="4.88671875" style="22" bestFit="1" customWidth="1"/>
    <col min="15630" max="15630" width="8.33203125" style="22" bestFit="1" customWidth="1"/>
    <col min="15631" max="15631" width="11.6640625" style="22" customWidth="1"/>
    <col min="15632" max="15632" width="9" style="22" bestFit="1" customWidth="1"/>
    <col min="15633" max="15873" width="8.88671875" style="22"/>
    <col min="15874" max="15874" width="15.109375" style="22" customWidth="1"/>
    <col min="15875" max="15875" width="8" style="22" customWidth="1"/>
    <col min="15876" max="15876" width="6.33203125" style="22" bestFit="1" customWidth="1"/>
    <col min="15877" max="15877" width="6.33203125" style="22" customWidth="1"/>
    <col min="15878" max="15879" width="6.33203125" style="22" bestFit="1" customWidth="1"/>
    <col min="15880" max="15880" width="7.33203125" style="22" bestFit="1" customWidth="1"/>
    <col min="15881" max="15881" width="7.33203125" style="22" customWidth="1"/>
    <col min="15882" max="15882" width="7.33203125" style="22" bestFit="1" customWidth="1"/>
    <col min="15883" max="15883" width="4.109375" style="22" bestFit="1" customWidth="1"/>
    <col min="15884" max="15884" width="9.33203125" style="22" customWidth="1"/>
    <col min="15885" max="15885" width="4.88671875" style="22" bestFit="1" customWidth="1"/>
    <col min="15886" max="15886" width="8.33203125" style="22" bestFit="1" customWidth="1"/>
    <col min="15887" max="15887" width="11.6640625" style="22" customWidth="1"/>
    <col min="15888" max="15888" width="9" style="22" bestFit="1" customWidth="1"/>
    <col min="15889" max="16129" width="8.88671875" style="22"/>
    <col min="16130" max="16130" width="15.109375" style="22" customWidth="1"/>
    <col min="16131" max="16131" width="8" style="22" customWidth="1"/>
    <col min="16132" max="16132" width="6.33203125" style="22" bestFit="1" customWidth="1"/>
    <col min="16133" max="16133" width="6.33203125" style="22" customWidth="1"/>
    <col min="16134" max="16135" width="6.33203125" style="22" bestFit="1" customWidth="1"/>
    <col min="16136" max="16136" width="7.33203125" style="22" bestFit="1" customWidth="1"/>
    <col min="16137" max="16137" width="7.33203125" style="22" customWidth="1"/>
    <col min="16138" max="16138" width="7.33203125" style="22" bestFit="1" customWidth="1"/>
    <col min="16139" max="16139" width="4.109375" style="22" bestFit="1" customWidth="1"/>
    <col min="16140" max="16140" width="9.33203125" style="22" customWidth="1"/>
    <col min="16141" max="16141" width="4.88671875" style="22" bestFit="1" customWidth="1"/>
    <col min="16142" max="16142" width="8.33203125" style="22" bestFit="1" customWidth="1"/>
    <col min="16143" max="16143" width="11.6640625" style="22" customWidth="1"/>
    <col min="16144" max="16144" width="9" style="22" bestFit="1" customWidth="1"/>
    <col min="16145" max="16384" width="8.88671875" style="22"/>
  </cols>
  <sheetData>
    <row r="1" spans="1:20" s="29" customFormat="1" ht="31.2" customHeight="1" thickBot="1" x14ac:dyDescent="0.4">
      <c r="A1" s="71" t="s">
        <v>49</v>
      </c>
    </row>
    <row r="2" spans="1:20" s="17" customFormat="1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R2" s="18"/>
      <c r="S2" s="19"/>
    </row>
    <row r="3" spans="1:20" x14ac:dyDescent="0.3">
      <c r="A3" s="68">
        <v>40411</v>
      </c>
      <c r="B3" s="68"/>
      <c r="C3" s="59">
        <v>2</v>
      </c>
      <c r="D3" s="59">
        <v>3</v>
      </c>
      <c r="E3" s="58">
        <f>SUM(C3:D3)</f>
        <v>5</v>
      </c>
      <c r="F3" s="59">
        <v>0</v>
      </c>
      <c r="G3" s="59">
        <v>0</v>
      </c>
      <c r="H3" s="59">
        <v>0</v>
      </c>
      <c r="I3" s="58">
        <f>SUM(F3:H3)</f>
        <v>0</v>
      </c>
      <c r="J3" s="59">
        <v>0</v>
      </c>
      <c r="K3" s="59">
        <v>0</v>
      </c>
      <c r="L3" s="58">
        <f>SUM(J3:K3)</f>
        <v>0</v>
      </c>
      <c r="M3" s="60">
        <f>SUM(L3,I3,E3)</f>
        <v>5</v>
      </c>
      <c r="N3" s="58">
        <v>0</v>
      </c>
      <c r="O3" s="69">
        <f>M3-N3</f>
        <v>5</v>
      </c>
      <c r="S3" s="23"/>
      <c r="T3" s="24"/>
    </row>
    <row r="4" spans="1:20" x14ac:dyDescent="0.3">
      <c r="A4" s="20">
        <v>40412</v>
      </c>
      <c r="B4" s="20"/>
      <c r="C4" s="13">
        <v>3</v>
      </c>
      <c r="D4" s="13">
        <v>2</v>
      </c>
      <c r="E4" s="8">
        <f t="shared" ref="E4:E10" si="0">SUM(C4:D4)</f>
        <v>5</v>
      </c>
      <c r="F4" s="13">
        <v>0</v>
      </c>
      <c r="G4" s="13">
        <v>0</v>
      </c>
      <c r="H4" s="13">
        <v>0</v>
      </c>
      <c r="I4" s="8">
        <f t="shared" ref="I4:I10" si="1">SUM(F4:H4)</f>
        <v>0</v>
      </c>
      <c r="J4" s="13">
        <v>0</v>
      </c>
      <c r="K4" s="13">
        <v>0</v>
      </c>
      <c r="L4" s="8">
        <f t="shared" ref="L4:L10" si="2">SUM(J4:K4)</f>
        <v>0</v>
      </c>
      <c r="M4" s="10">
        <f t="shared" ref="M4:M10" si="3">SUM(L4,I4,E4)</f>
        <v>5</v>
      </c>
      <c r="N4" s="8">
        <v>0</v>
      </c>
      <c r="O4" s="21">
        <f>M4+O3-N4</f>
        <v>10</v>
      </c>
      <c r="S4" s="24"/>
      <c r="T4" s="24"/>
    </row>
    <row r="5" spans="1:20" x14ac:dyDescent="0.3">
      <c r="A5" s="20">
        <v>40418</v>
      </c>
      <c r="B5" s="20"/>
      <c r="C5" s="13">
        <v>2</v>
      </c>
      <c r="D5" s="13">
        <v>1</v>
      </c>
      <c r="E5" s="8">
        <f t="shared" si="0"/>
        <v>3</v>
      </c>
      <c r="F5" s="13">
        <v>0</v>
      </c>
      <c r="G5" s="13">
        <v>0</v>
      </c>
      <c r="H5" s="13">
        <v>0</v>
      </c>
      <c r="I5" s="8">
        <f t="shared" si="1"/>
        <v>0</v>
      </c>
      <c r="J5" s="13">
        <v>0</v>
      </c>
      <c r="K5" s="13">
        <v>0</v>
      </c>
      <c r="L5" s="8">
        <f t="shared" si="2"/>
        <v>0</v>
      </c>
      <c r="M5" s="10">
        <f t="shared" si="3"/>
        <v>3</v>
      </c>
      <c r="N5" s="8">
        <v>0</v>
      </c>
      <c r="O5" s="21">
        <f t="shared" ref="O5:O11" si="4">M5+O4-N5</f>
        <v>13</v>
      </c>
    </row>
    <row r="6" spans="1:20" x14ac:dyDescent="0.3">
      <c r="A6" s="20">
        <v>40419</v>
      </c>
      <c r="B6" s="20"/>
      <c r="C6" s="13">
        <v>1</v>
      </c>
      <c r="D6" s="13">
        <v>2</v>
      </c>
      <c r="E6" s="8">
        <f t="shared" si="0"/>
        <v>3</v>
      </c>
      <c r="F6" s="13">
        <v>0</v>
      </c>
      <c r="G6" s="13">
        <v>0</v>
      </c>
      <c r="H6" s="13">
        <v>0</v>
      </c>
      <c r="I6" s="8">
        <f t="shared" si="1"/>
        <v>0</v>
      </c>
      <c r="J6" s="13">
        <v>0</v>
      </c>
      <c r="K6" s="13">
        <v>0</v>
      </c>
      <c r="L6" s="8">
        <f t="shared" si="2"/>
        <v>0</v>
      </c>
      <c r="M6" s="10">
        <f t="shared" si="3"/>
        <v>3</v>
      </c>
      <c r="N6" s="8">
        <v>0</v>
      </c>
      <c r="O6" s="21">
        <f t="shared" si="4"/>
        <v>16</v>
      </c>
    </row>
    <row r="7" spans="1:20" x14ac:dyDescent="0.3">
      <c r="A7" s="20">
        <v>40425</v>
      </c>
      <c r="B7" s="20"/>
      <c r="C7" s="13">
        <v>2</v>
      </c>
      <c r="D7" s="13">
        <v>1</v>
      </c>
      <c r="E7" s="8">
        <f t="shared" si="0"/>
        <v>3</v>
      </c>
      <c r="F7" s="13">
        <v>0</v>
      </c>
      <c r="G7" s="13">
        <v>0</v>
      </c>
      <c r="H7" s="13">
        <v>0</v>
      </c>
      <c r="I7" s="8">
        <f t="shared" si="1"/>
        <v>0</v>
      </c>
      <c r="J7" s="13">
        <v>0</v>
      </c>
      <c r="K7" s="13">
        <v>0</v>
      </c>
      <c r="L7" s="8">
        <f t="shared" si="2"/>
        <v>0</v>
      </c>
      <c r="M7" s="10">
        <f t="shared" si="3"/>
        <v>3</v>
      </c>
      <c r="N7" s="8">
        <v>0</v>
      </c>
      <c r="O7" s="21">
        <f t="shared" si="4"/>
        <v>19</v>
      </c>
    </row>
    <row r="8" spans="1:20" x14ac:dyDescent="0.3">
      <c r="A8" s="20">
        <v>40426</v>
      </c>
      <c r="B8" s="20"/>
      <c r="C8" s="13">
        <v>1</v>
      </c>
      <c r="D8" s="13">
        <v>2</v>
      </c>
      <c r="E8" s="8">
        <f t="shared" si="0"/>
        <v>3</v>
      </c>
      <c r="F8" s="13">
        <v>0</v>
      </c>
      <c r="G8" s="13">
        <v>0</v>
      </c>
      <c r="H8" s="13">
        <v>0</v>
      </c>
      <c r="I8" s="8">
        <f t="shared" si="1"/>
        <v>0</v>
      </c>
      <c r="J8" s="13">
        <v>0</v>
      </c>
      <c r="K8" s="13">
        <v>0</v>
      </c>
      <c r="L8" s="8">
        <f t="shared" si="2"/>
        <v>0</v>
      </c>
      <c r="M8" s="10">
        <f t="shared" si="3"/>
        <v>3</v>
      </c>
      <c r="N8" s="8">
        <v>0</v>
      </c>
      <c r="O8" s="21">
        <f t="shared" si="4"/>
        <v>22</v>
      </c>
    </row>
    <row r="9" spans="1:20" x14ac:dyDescent="0.3">
      <c r="A9" s="20">
        <v>40446</v>
      </c>
      <c r="B9" s="20"/>
      <c r="C9" s="13">
        <v>0</v>
      </c>
      <c r="D9" s="13">
        <v>0</v>
      </c>
      <c r="E9" s="8">
        <f t="shared" si="0"/>
        <v>0</v>
      </c>
      <c r="F9" s="13">
        <v>0</v>
      </c>
      <c r="G9" s="13">
        <v>0</v>
      </c>
      <c r="H9" s="13">
        <v>0</v>
      </c>
      <c r="I9" s="8">
        <f t="shared" si="1"/>
        <v>0</v>
      </c>
      <c r="J9" s="13">
        <v>0</v>
      </c>
      <c r="K9" s="13">
        <v>0</v>
      </c>
      <c r="L9" s="8">
        <f t="shared" si="2"/>
        <v>0</v>
      </c>
      <c r="M9" s="10">
        <f t="shared" si="3"/>
        <v>0</v>
      </c>
      <c r="N9" s="8">
        <v>0</v>
      </c>
      <c r="O9" s="21">
        <f t="shared" si="4"/>
        <v>22</v>
      </c>
    </row>
    <row r="10" spans="1:20" x14ac:dyDescent="0.3">
      <c r="A10" s="20">
        <v>40447</v>
      </c>
      <c r="B10" s="20"/>
      <c r="C10" s="13">
        <v>0</v>
      </c>
      <c r="D10" s="13">
        <v>0</v>
      </c>
      <c r="E10" s="8">
        <f t="shared" si="0"/>
        <v>0</v>
      </c>
      <c r="F10" s="13">
        <v>0</v>
      </c>
      <c r="G10" s="13">
        <v>0</v>
      </c>
      <c r="H10" s="13">
        <v>0</v>
      </c>
      <c r="I10" s="8">
        <f t="shared" si="1"/>
        <v>0</v>
      </c>
      <c r="J10" s="13">
        <v>0</v>
      </c>
      <c r="K10" s="13">
        <v>0</v>
      </c>
      <c r="L10" s="8">
        <f t="shared" si="2"/>
        <v>0</v>
      </c>
      <c r="M10" s="10">
        <f t="shared" si="3"/>
        <v>0</v>
      </c>
      <c r="N10" s="8">
        <v>0</v>
      </c>
      <c r="O10" s="21">
        <f t="shared" si="4"/>
        <v>22</v>
      </c>
    </row>
    <row r="11" spans="1:20" ht="14.4" thickBot="1" x14ac:dyDescent="0.35">
      <c r="A11" s="72" t="s">
        <v>14</v>
      </c>
      <c r="B11" s="72"/>
      <c r="C11" s="73" t="s">
        <v>13</v>
      </c>
      <c r="D11" s="73" t="s">
        <v>13</v>
      </c>
      <c r="E11" s="74" t="s">
        <v>13</v>
      </c>
      <c r="F11" s="73" t="s">
        <v>13</v>
      </c>
      <c r="G11" s="73" t="s">
        <v>13</v>
      </c>
      <c r="H11" s="73" t="s">
        <v>13</v>
      </c>
      <c r="I11" s="74" t="s">
        <v>13</v>
      </c>
      <c r="J11" s="73" t="s">
        <v>13</v>
      </c>
      <c r="K11" s="73" t="s">
        <v>13</v>
      </c>
      <c r="L11" s="74" t="s">
        <v>13</v>
      </c>
      <c r="M11" s="75">
        <v>0</v>
      </c>
      <c r="N11" s="74">
        <v>3</v>
      </c>
      <c r="O11" s="76">
        <f t="shared" si="4"/>
        <v>19</v>
      </c>
    </row>
    <row r="12" spans="1:20" ht="14.4" thickBot="1" x14ac:dyDescent="0.35">
      <c r="A12" s="77" t="s">
        <v>6</v>
      </c>
      <c r="B12" s="78"/>
      <c r="C12" s="79">
        <f t="shared" ref="C12:M12" si="5">SUM(C3:C10)</f>
        <v>11</v>
      </c>
      <c r="D12" s="79">
        <f t="shared" si="5"/>
        <v>11</v>
      </c>
      <c r="E12" s="80">
        <f t="shared" si="5"/>
        <v>22</v>
      </c>
      <c r="F12" s="79">
        <f t="shared" si="5"/>
        <v>0</v>
      </c>
      <c r="G12" s="79">
        <f t="shared" si="5"/>
        <v>0</v>
      </c>
      <c r="H12" s="79">
        <f t="shared" si="5"/>
        <v>0</v>
      </c>
      <c r="I12" s="80">
        <f t="shared" si="5"/>
        <v>0</v>
      </c>
      <c r="J12" s="79">
        <f t="shared" si="5"/>
        <v>0</v>
      </c>
      <c r="K12" s="79">
        <f t="shared" si="5"/>
        <v>0</v>
      </c>
      <c r="L12" s="80">
        <f t="shared" si="5"/>
        <v>0</v>
      </c>
      <c r="M12" s="81">
        <f t="shared" si="5"/>
        <v>22</v>
      </c>
      <c r="N12" s="80">
        <f>SUM(N3:N11)</f>
        <v>3</v>
      </c>
      <c r="O12" s="82"/>
    </row>
    <row r="13" spans="1:20" x14ac:dyDescent="0.3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20" x14ac:dyDescent="0.3">
      <c r="A14" s="27" t="s">
        <v>18</v>
      </c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14" t="s">
        <v>23</v>
      </c>
      <c r="P14" s="14"/>
      <c r="Q14" s="15">
        <f>(N12-N11)/M12*100</f>
        <v>0</v>
      </c>
    </row>
    <row r="15" spans="1:20" x14ac:dyDescent="0.3">
      <c r="A15" s="28" t="s">
        <v>27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O15" s="14" t="s">
        <v>22</v>
      </c>
      <c r="P15" s="3"/>
      <c r="Q15" s="15">
        <f>(N12)/M12*100</f>
        <v>13.636363636363635</v>
      </c>
    </row>
    <row r="16" spans="1:20" x14ac:dyDescent="0.3">
      <c r="A16" s="28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28" t="s">
        <v>29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32" sqref="G32"/>
    </sheetView>
  </sheetViews>
  <sheetFormatPr defaultRowHeight="14.4" x14ac:dyDescent="0.3"/>
  <cols>
    <col min="1" max="1" width="15" bestFit="1" customWidth="1"/>
    <col min="12" max="12" width="9.33203125" bestFit="1" customWidth="1"/>
    <col min="13" max="13" width="4.88671875" bestFit="1" customWidth="1"/>
    <col min="14" max="14" width="8.33203125" bestFit="1" customWidth="1"/>
    <col min="15" max="15" width="11.33203125" bestFit="1" customWidth="1"/>
  </cols>
  <sheetData>
    <row r="1" spans="1:15" s="29" customFormat="1" ht="31.2" customHeight="1" thickBot="1" x14ac:dyDescent="0.4">
      <c r="A1" s="71" t="s">
        <v>52</v>
      </c>
    </row>
    <row r="2" spans="1:1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</row>
    <row r="3" spans="1:15" x14ac:dyDescent="0.3">
      <c r="A3" s="44"/>
      <c r="B3" s="44"/>
      <c r="C3" s="45"/>
      <c r="D3" s="45"/>
      <c r="E3" s="45">
        <f>SUM(C3:D3)</f>
        <v>0</v>
      </c>
      <c r="F3" s="45"/>
      <c r="G3" s="45"/>
      <c r="H3" s="45"/>
      <c r="I3" s="45">
        <f>SUM(F3:H3)</f>
        <v>0</v>
      </c>
      <c r="J3" s="45"/>
      <c r="K3" s="45"/>
      <c r="L3" s="46">
        <f>SUM(J3:K3)</f>
        <v>0</v>
      </c>
      <c r="M3" s="47">
        <f>SUM(L3,I3,E3)</f>
        <v>0</v>
      </c>
      <c r="N3" s="46"/>
      <c r="O3" s="47">
        <f>M3-N3</f>
        <v>0</v>
      </c>
    </row>
    <row r="4" spans="1:15" x14ac:dyDescent="0.3">
      <c r="A4" s="36"/>
      <c r="B4" s="36"/>
      <c r="C4" s="37"/>
      <c r="D4" s="37"/>
      <c r="E4" s="37">
        <f t="shared" ref="E4:E15" si="0">SUM(C4:D4)</f>
        <v>0</v>
      </c>
      <c r="F4" s="37"/>
      <c r="G4" s="37"/>
      <c r="H4" s="37"/>
      <c r="I4" s="37">
        <f t="shared" ref="I4:I15" si="1">SUM(F4:H4)</f>
        <v>0</v>
      </c>
      <c r="J4" s="37"/>
      <c r="K4" s="37"/>
      <c r="L4" s="33">
        <f t="shared" ref="L4:L15" si="2">SUM(J4:K4)</f>
        <v>0</v>
      </c>
      <c r="M4" s="38">
        <f t="shared" ref="M4:M16" si="3">SUM(L4,I4,E4)</f>
        <v>0</v>
      </c>
      <c r="N4" s="33"/>
      <c r="O4" s="38">
        <f t="shared" ref="O4:O16" si="4">M4+O3-N4</f>
        <v>0</v>
      </c>
    </row>
    <row r="5" spans="1:15" x14ac:dyDescent="0.3">
      <c r="A5" s="36"/>
      <c r="B5" s="36"/>
      <c r="C5" s="37"/>
      <c r="D5" s="37"/>
      <c r="E5" s="37">
        <f t="shared" si="0"/>
        <v>0</v>
      </c>
      <c r="F5" s="37"/>
      <c r="G5" s="37"/>
      <c r="H5" s="37"/>
      <c r="I5" s="37">
        <f t="shared" si="1"/>
        <v>0</v>
      </c>
      <c r="J5" s="8"/>
      <c r="K5" s="8"/>
      <c r="L5" s="33">
        <f t="shared" si="2"/>
        <v>0</v>
      </c>
      <c r="M5" s="38">
        <f t="shared" si="3"/>
        <v>0</v>
      </c>
      <c r="N5" s="33"/>
      <c r="O5" s="38">
        <f t="shared" si="4"/>
        <v>0</v>
      </c>
    </row>
    <row r="6" spans="1:15" x14ac:dyDescent="0.3">
      <c r="A6" s="36"/>
      <c r="B6" s="36"/>
      <c r="C6" s="37"/>
      <c r="D6" s="37"/>
      <c r="E6" s="37">
        <f t="shared" si="0"/>
        <v>0</v>
      </c>
      <c r="F6" s="37"/>
      <c r="G6" s="37"/>
      <c r="H6" s="37"/>
      <c r="I6" s="37">
        <f t="shared" si="1"/>
        <v>0</v>
      </c>
      <c r="J6" s="8"/>
      <c r="K6" s="8"/>
      <c r="L6" s="33">
        <f t="shared" si="2"/>
        <v>0</v>
      </c>
      <c r="M6" s="38">
        <f t="shared" si="3"/>
        <v>0</v>
      </c>
      <c r="N6" s="33"/>
      <c r="O6" s="38">
        <f t="shared" si="4"/>
        <v>0</v>
      </c>
    </row>
    <row r="7" spans="1:15" x14ac:dyDescent="0.3">
      <c r="A7" s="36"/>
      <c r="B7" s="36"/>
      <c r="C7" s="37"/>
      <c r="D7" s="37"/>
      <c r="E7" s="37">
        <f t="shared" si="0"/>
        <v>0</v>
      </c>
      <c r="F7" s="37"/>
      <c r="G7" s="37"/>
      <c r="H7" s="37"/>
      <c r="I7" s="37">
        <f t="shared" si="1"/>
        <v>0</v>
      </c>
      <c r="J7" s="8"/>
      <c r="K7" s="8"/>
      <c r="L7" s="33">
        <f t="shared" si="2"/>
        <v>0</v>
      </c>
      <c r="M7" s="38">
        <f t="shared" si="3"/>
        <v>0</v>
      </c>
      <c r="N7" s="33"/>
      <c r="O7" s="38">
        <f t="shared" si="4"/>
        <v>0</v>
      </c>
    </row>
    <row r="8" spans="1:15" x14ac:dyDescent="0.3">
      <c r="A8" s="36"/>
      <c r="B8" s="36"/>
      <c r="C8" s="37"/>
      <c r="D8" s="37"/>
      <c r="E8" s="37">
        <f t="shared" si="0"/>
        <v>0</v>
      </c>
      <c r="F8" s="37"/>
      <c r="G8" s="37"/>
      <c r="H8" s="37"/>
      <c r="I8" s="37">
        <f t="shared" si="1"/>
        <v>0</v>
      </c>
      <c r="J8" s="8"/>
      <c r="K8" s="8"/>
      <c r="L8" s="33">
        <f t="shared" si="2"/>
        <v>0</v>
      </c>
      <c r="M8" s="38">
        <f t="shared" si="3"/>
        <v>0</v>
      </c>
      <c r="N8" s="33"/>
      <c r="O8" s="38">
        <f t="shared" si="4"/>
        <v>0</v>
      </c>
    </row>
    <row r="9" spans="1:15" x14ac:dyDescent="0.3">
      <c r="A9" s="36"/>
      <c r="B9" s="36"/>
      <c r="C9" s="37"/>
      <c r="D9" s="37"/>
      <c r="E9" s="37">
        <f t="shared" si="0"/>
        <v>0</v>
      </c>
      <c r="F9" s="37"/>
      <c r="G9" s="37"/>
      <c r="H9" s="37"/>
      <c r="I9" s="37">
        <f t="shared" si="1"/>
        <v>0</v>
      </c>
      <c r="J9" s="8"/>
      <c r="K9" s="8"/>
      <c r="L9" s="33">
        <f t="shared" si="2"/>
        <v>0</v>
      </c>
      <c r="M9" s="38">
        <f t="shared" si="3"/>
        <v>0</v>
      </c>
      <c r="N9" s="33"/>
      <c r="O9" s="38">
        <f t="shared" si="4"/>
        <v>0</v>
      </c>
    </row>
    <row r="10" spans="1:15" x14ac:dyDescent="0.3">
      <c r="A10" s="36"/>
      <c r="B10" s="36"/>
      <c r="C10" s="37"/>
      <c r="D10" s="37"/>
      <c r="E10" s="37">
        <f t="shared" si="0"/>
        <v>0</v>
      </c>
      <c r="F10" s="37"/>
      <c r="G10" s="37"/>
      <c r="H10" s="37"/>
      <c r="I10" s="37">
        <f t="shared" si="1"/>
        <v>0</v>
      </c>
      <c r="J10" s="8"/>
      <c r="K10" s="8"/>
      <c r="L10" s="33">
        <f t="shared" si="2"/>
        <v>0</v>
      </c>
      <c r="M10" s="38">
        <f t="shared" si="3"/>
        <v>0</v>
      </c>
      <c r="N10" s="33"/>
      <c r="O10" s="38">
        <f t="shared" si="4"/>
        <v>0</v>
      </c>
    </row>
    <row r="11" spans="1:15" x14ac:dyDescent="0.3">
      <c r="A11" s="36"/>
      <c r="B11" s="36"/>
      <c r="C11" s="37"/>
      <c r="D11" s="37"/>
      <c r="E11" s="37">
        <f t="shared" si="0"/>
        <v>0</v>
      </c>
      <c r="F11" s="37"/>
      <c r="G11" s="37"/>
      <c r="H11" s="37"/>
      <c r="I11" s="37">
        <f t="shared" si="1"/>
        <v>0</v>
      </c>
      <c r="J11" s="8"/>
      <c r="K11" s="8"/>
      <c r="L11" s="33">
        <f t="shared" si="2"/>
        <v>0</v>
      </c>
      <c r="M11" s="38">
        <f t="shared" si="3"/>
        <v>0</v>
      </c>
      <c r="N11" s="33"/>
      <c r="O11" s="38">
        <f t="shared" si="4"/>
        <v>0</v>
      </c>
    </row>
    <row r="12" spans="1:15" x14ac:dyDescent="0.3">
      <c r="A12" s="36"/>
      <c r="B12" s="36"/>
      <c r="C12" s="37"/>
      <c r="D12" s="37"/>
      <c r="E12" s="37">
        <f t="shared" si="0"/>
        <v>0</v>
      </c>
      <c r="F12" s="37"/>
      <c r="G12" s="37"/>
      <c r="H12" s="37"/>
      <c r="I12" s="37">
        <f t="shared" si="1"/>
        <v>0</v>
      </c>
      <c r="J12" s="8"/>
      <c r="K12" s="8"/>
      <c r="L12" s="33">
        <f t="shared" si="2"/>
        <v>0</v>
      </c>
      <c r="M12" s="38">
        <f t="shared" si="3"/>
        <v>0</v>
      </c>
      <c r="N12" s="33"/>
      <c r="O12" s="38">
        <f t="shared" si="4"/>
        <v>0</v>
      </c>
    </row>
    <row r="13" spans="1:15" x14ac:dyDescent="0.3">
      <c r="A13" s="36"/>
      <c r="B13" s="36"/>
      <c r="C13" s="37"/>
      <c r="D13" s="37"/>
      <c r="E13" s="37">
        <f t="shared" si="0"/>
        <v>0</v>
      </c>
      <c r="F13" s="37"/>
      <c r="G13" s="37"/>
      <c r="H13" s="37"/>
      <c r="I13" s="37">
        <f t="shared" si="1"/>
        <v>0</v>
      </c>
      <c r="J13" s="8"/>
      <c r="K13" s="8"/>
      <c r="L13" s="33">
        <f t="shared" si="2"/>
        <v>0</v>
      </c>
      <c r="M13" s="38">
        <f t="shared" si="3"/>
        <v>0</v>
      </c>
      <c r="N13" s="33"/>
      <c r="O13" s="38">
        <f t="shared" si="4"/>
        <v>0</v>
      </c>
    </row>
    <row r="14" spans="1:15" x14ac:dyDescent="0.3">
      <c r="A14" s="36"/>
      <c r="B14" s="36"/>
      <c r="C14" s="37"/>
      <c r="D14" s="37"/>
      <c r="E14" s="37">
        <f t="shared" si="0"/>
        <v>0</v>
      </c>
      <c r="F14" s="37"/>
      <c r="G14" s="37"/>
      <c r="H14" s="37"/>
      <c r="I14" s="37">
        <f t="shared" si="1"/>
        <v>0</v>
      </c>
      <c r="J14" s="8"/>
      <c r="K14" s="8"/>
      <c r="L14" s="33">
        <f t="shared" si="2"/>
        <v>0</v>
      </c>
      <c r="M14" s="38">
        <f t="shared" si="3"/>
        <v>0</v>
      </c>
      <c r="N14" s="33"/>
      <c r="O14" s="38">
        <f t="shared" si="4"/>
        <v>0</v>
      </c>
    </row>
    <row r="15" spans="1:15" x14ac:dyDescent="0.3">
      <c r="A15" s="36"/>
      <c r="B15" s="36"/>
      <c r="C15" s="37"/>
      <c r="D15" s="37"/>
      <c r="E15" s="37">
        <f t="shared" si="0"/>
        <v>0</v>
      </c>
      <c r="F15" s="37"/>
      <c r="G15" s="37"/>
      <c r="H15" s="37"/>
      <c r="I15" s="37">
        <f t="shared" si="1"/>
        <v>0</v>
      </c>
      <c r="J15" s="8"/>
      <c r="K15" s="8"/>
      <c r="L15" s="33">
        <f t="shared" si="2"/>
        <v>0</v>
      </c>
      <c r="M15" s="38">
        <f t="shared" si="3"/>
        <v>0</v>
      </c>
      <c r="N15" s="33"/>
      <c r="O15" s="38">
        <f t="shared" si="4"/>
        <v>0</v>
      </c>
    </row>
    <row r="16" spans="1:15" x14ac:dyDescent="0.3">
      <c r="A16" s="33" t="s">
        <v>14</v>
      </c>
      <c r="B16" s="39" t="s">
        <v>13</v>
      </c>
      <c r="C16" s="39" t="s">
        <v>13</v>
      </c>
      <c r="D16" s="39" t="s">
        <v>13</v>
      </c>
      <c r="E16" s="39" t="s">
        <v>13</v>
      </c>
      <c r="F16" s="39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  <c r="K16" s="39" t="s">
        <v>13</v>
      </c>
      <c r="L16" s="39" t="s">
        <v>13</v>
      </c>
      <c r="M16" s="38">
        <f t="shared" si="3"/>
        <v>0</v>
      </c>
      <c r="N16" s="33">
        <v>0</v>
      </c>
      <c r="O16" s="41">
        <f t="shared" si="4"/>
        <v>0</v>
      </c>
    </row>
    <row r="17" spans="1:15" x14ac:dyDescent="0.3">
      <c r="A17" s="35" t="s">
        <v>6</v>
      </c>
      <c r="B17" s="35"/>
      <c r="C17" s="35">
        <f>SUM(C3:C15)</f>
        <v>0</v>
      </c>
      <c r="D17" s="35">
        <f t="shared" ref="D17:M17" si="5">SUM(D3:D15)</f>
        <v>0</v>
      </c>
      <c r="E17" s="35">
        <f t="shared" si="5"/>
        <v>0</v>
      </c>
      <c r="F17" s="35">
        <f t="shared" si="5"/>
        <v>0</v>
      </c>
      <c r="G17" s="35">
        <f t="shared" si="5"/>
        <v>0</v>
      </c>
      <c r="H17" s="35">
        <f t="shared" si="5"/>
        <v>0</v>
      </c>
      <c r="I17" s="35">
        <f t="shared" si="5"/>
        <v>0</v>
      </c>
      <c r="J17" s="35">
        <f t="shared" si="5"/>
        <v>0</v>
      </c>
      <c r="K17" s="35">
        <f t="shared" si="5"/>
        <v>0</v>
      </c>
      <c r="L17" s="35">
        <f t="shared" si="5"/>
        <v>0</v>
      </c>
      <c r="M17" s="40">
        <f t="shared" si="5"/>
        <v>0</v>
      </c>
      <c r="N17" s="35">
        <f>SUM(N3:N15)</f>
        <v>0</v>
      </c>
      <c r="O17" s="33"/>
    </row>
    <row r="19" spans="1:15" x14ac:dyDescent="0.3">
      <c r="A19" s="70" t="s">
        <v>18</v>
      </c>
    </row>
    <row r="25" spans="1:15" x14ac:dyDescent="0.3">
      <c r="A25" s="34" t="s">
        <v>47</v>
      </c>
      <c r="B25" s="30"/>
    </row>
    <row r="26" spans="1:15" x14ac:dyDescent="0.3">
      <c r="A26" s="35" t="s">
        <v>38</v>
      </c>
      <c r="B26" s="35" t="s">
        <v>39</v>
      </c>
    </row>
    <row r="27" spans="1:15" x14ac:dyDescent="0.3">
      <c r="A27" s="2" t="s">
        <v>35</v>
      </c>
      <c r="B27" s="2"/>
    </row>
    <row r="28" spans="1:15" x14ac:dyDescent="0.3">
      <c r="A28" s="2" t="s">
        <v>36</v>
      </c>
      <c r="B28" s="2"/>
    </row>
    <row r="29" spans="1:15" x14ac:dyDescent="0.3">
      <c r="A29" s="2" t="s">
        <v>37</v>
      </c>
      <c r="B29" s="2"/>
    </row>
    <row r="30" spans="1:15" x14ac:dyDescent="0.3">
      <c r="A30" s="35" t="s">
        <v>6</v>
      </c>
      <c r="B30" s="35">
        <f>SUM(B27:B29)</f>
        <v>0</v>
      </c>
    </row>
    <row r="31" spans="1:15" x14ac:dyDescent="0.3">
      <c r="A31" s="31" t="s">
        <v>48</v>
      </c>
      <c r="B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2015 schedule</vt:lpstr>
      <vt:lpstr>2014</vt:lpstr>
      <vt:lpstr>2014 schedule</vt:lpstr>
      <vt:lpstr>2013</vt:lpstr>
      <vt:lpstr>2012</vt:lpstr>
      <vt:lpstr>2011</vt:lpstr>
      <vt:lpstr>2010 Collection</vt:lpstr>
      <vt:lpstr>Template</vt:lpstr>
      <vt:lpstr>2015 contacts</vt:lpstr>
      <vt:lpstr>2014 contacts</vt:lpstr>
      <vt:lpstr>email list</vt:lpstr>
    </vt:vector>
  </TitlesOfParts>
  <Company>Confederated Tribes of the Umatilla Indian Res.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aaronj</dc:creator>
  <cp:lastModifiedBy>r.lampman</cp:lastModifiedBy>
  <cp:lastPrinted>2015-06-29T15:26:08Z</cp:lastPrinted>
  <dcterms:created xsi:type="dcterms:W3CDTF">2011-06-21T21:20:43Z</dcterms:created>
  <dcterms:modified xsi:type="dcterms:W3CDTF">2015-09-03T19:36:07Z</dcterms:modified>
</cp:coreProperties>
</file>